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Доручення КЦ\таблиця оприлюденення оперативної інф. щодо видання доручень\"/>
    </mc:Choice>
  </mc:AlternateContent>
  <bookViews>
    <workbookView xWindow="12555" yWindow="1770" windowWidth="14205" windowHeight="13050" firstSheet="22" activeTab="22"/>
  </bookViews>
  <sheets>
    <sheet name="08.01.2020" sheetId="1" r:id="rId1"/>
    <sheet name="13.01.2020" sheetId="3" r:id="rId2"/>
    <sheet name="20.01.2020" sheetId="4" r:id="rId3"/>
    <sheet name="27.01.2020" sheetId="5" r:id="rId4"/>
    <sheet name="03.02.2020" sheetId="6" r:id="rId5"/>
    <sheet name="10.02.2020" sheetId="7" r:id="rId6"/>
    <sheet name="17.02.2020" sheetId="8" r:id="rId7"/>
    <sheet name="24.02.2020" sheetId="9" r:id="rId8"/>
    <sheet name="02.03.2020" sheetId="10" r:id="rId9"/>
    <sheet name="09.03.2020" sheetId="11" r:id="rId10"/>
    <sheet name="16.03.2020" sheetId="12" r:id="rId11"/>
    <sheet name="23.03.2020" sheetId="13" r:id="rId12"/>
    <sheet name="30.03.2020" sheetId="14" r:id="rId13"/>
    <sheet name="06.04.2020" sheetId="15" r:id="rId14"/>
    <sheet name="13.04.2020" sheetId="16" r:id="rId15"/>
    <sheet name="21.04.2020" sheetId="17" r:id="rId16"/>
    <sheet name="27.04.2020" sheetId="18" r:id="rId17"/>
    <sheet name="04.05.2020" sheetId="19" r:id="rId18"/>
    <sheet name="11.05.2020" sheetId="20" r:id="rId19"/>
    <sheet name="18.05.2020" sheetId="21" r:id="rId20"/>
    <sheet name="25.05.2020" sheetId="22" r:id="rId21"/>
    <sheet name="01.06.2020" sheetId="23" r:id="rId22"/>
    <sheet name="08.06.2020" sheetId="24" r:id="rId23"/>
  </sheets>
  <definedNames>
    <definedName name="_xlnm._FilterDatabase" localSheetId="21" hidden="1">'01.06.2020'!$A$9:$AMG$321</definedName>
    <definedName name="_xlnm._FilterDatabase" localSheetId="8" hidden="1">'02.03.2020'!$A$9:$Q$313</definedName>
    <definedName name="_xlnm._FilterDatabase" localSheetId="4" hidden="1">'03.02.2020'!$A$9:$Q$300</definedName>
    <definedName name="_xlnm._FilterDatabase" localSheetId="17" hidden="1">'04.05.2020'!$A$9:$AMG$319</definedName>
    <definedName name="_xlnm._FilterDatabase" localSheetId="13" hidden="1">'06.04.2020'!$A$9:$AMG$319</definedName>
    <definedName name="_xlnm._FilterDatabase" localSheetId="0" hidden="1">'08.01.2020'!$A$9:$Q$299</definedName>
    <definedName name="_xlnm._FilterDatabase" localSheetId="22" hidden="1">'08.06.2020'!$A$9:$AMG$321</definedName>
    <definedName name="_xlnm._FilterDatabase" localSheetId="9" hidden="1">'09.03.2020'!$A$9:$Q$316</definedName>
    <definedName name="_xlnm._FilterDatabase" localSheetId="5" hidden="1">'10.02.2020'!$A$9:$Q$305</definedName>
    <definedName name="_xlnm._FilterDatabase" localSheetId="18" hidden="1">'11.05.2020'!$A$9:$AMG$320</definedName>
    <definedName name="_xlnm._FilterDatabase" localSheetId="1" hidden="1">'13.01.2020'!$A$9:$Q$298</definedName>
    <definedName name="_xlnm._FilterDatabase" localSheetId="14" hidden="1">'13.04.2020'!$A$9:$AMG$318</definedName>
    <definedName name="_xlnm._FilterDatabase" localSheetId="10" hidden="1">'16.03.2020'!$A$9:$Q$319</definedName>
    <definedName name="_xlnm._FilterDatabase" localSheetId="6" hidden="1">'17.02.2020'!$A$9:$Q$308</definedName>
    <definedName name="_xlnm._FilterDatabase" localSheetId="19" hidden="1">'18.05.2020'!$A$9:$AMG$320</definedName>
    <definedName name="_xlnm._FilterDatabase" localSheetId="2" hidden="1">'20.01.2020'!$A$9:$Q$297</definedName>
    <definedName name="_xlnm._FilterDatabase" localSheetId="15" hidden="1">'21.04.2020'!$A$9:$AMG$318</definedName>
    <definedName name="_xlnm._FilterDatabase" localSheetId="11" hidden="1">'23.03.2020'!$A$9:$Q$320</definedName>
    <definedName name="_xlnm._FilterDatabase" localSheetId="7" hidden="1">'24.02.2020'!$A$9:$Q$309</definedName>
    <definedName name="_xlnm._FilterDatabase" localSheetId="20" hidden="1">'25.05.2020'!$A$9:$AMG$321</definedName>
    <definedName name="_xlnm._FilterDatabase" localSheetId="3" hidden="1">'27.01.2020'!$A$9:$Q$297</definedName>
    <definedName name="_xlnm._FilterDatabase" localSheetId="16" hidden="1">'27.04.2020'!$A$9:$AMG$318</definedName>
    <definedName name="_xlnm._FilterDatabase" localSheetId="12" hidden="1">'30.03.2020'!$A$8:$Q$319</definedName>
    <definedName name="Z_5154EE32_2426_4D93_84F2_84515F9FDB6F_.wvu.FilterData" localSheetId="21" hidden="1">'01.06.2020'!$A$9:$Q$321</definedName>
    <definedName name="Z_5154EE32_2426_4D93_84F2_84515F9FDB6F_.wvu.FilterData" localSheetId="8" hidden="1">'02.03.2020'!$A$9:$Q$312</definedName>
    <definedName name="Z_5154EE32_2426_4D93_84F2_84515F9FDB6F_.wvu.FilterData" localSheetId="4" hidden="1">'03.02.2020'!$A$9:$Q$299</definedName>
    <definedName name="Z_5154EE32_2426_4D93_84F2_84515F9FDB6F_.wvu.FilterData" localSheetId="17" hidden="1">'04.05.2020'!$A$9:$Q$319</definedName>
    <definedName name="Z_5154EE32_2426_4D93_84F2_84515F9FDB6F_.wvu.FilterData" localSheetId="13" hidden="1">'06.04.2020'!$A$9:$Q$319</definedName>
    <definedName name="Z_5154EE32_2426_4D93_84F2_84515F9FDB6F_.wvu.FilterData" localSheetId="0" hidden="1">'08.01.2020'!$A$9:$Q$298</definedName>
    <definedName name="Z_5154EE32_2426_4D93_84F2_84515F9FDB6F_.wvu.FilterData" localSheetId="22" hidden="1">'08.06.2020'!$A$9:$Q$321</definedName>
    <definedName name="Z_5154EE32_2426_4D93_84F2_84515F9FDB6F_.wvu.FilterData" localSheetId="9" hidden="1">'09.03.2020'!$A$9:$Q$314</definedName>
    <definedName name="Z_5154EE32_2426_4D93_84F2_84515F9FDB6F_.wvu.FilterData" localSheetId="5" hidden="1">'10.02.2020'!$A$9:$Q$304</definedName>
    <definedName name="Z_5154EE32_2426_4D93_84F2_84515F9FDB6F_.wvu.FilterData" localSheetId="18" hidden="1">'11.05.2020'!$A$9:$Q$320</definedName>
    <definedName name="Z_5154EE32_2426_4D93_84F2_84515F9FDB6F_.wvu.FilterData" localSheetId="1" hidden="1">'13.01.2020'!$A$9:$Q$297</definedName>
    <definedName name="Z_5154EE32_2426_4D93_84F2_84515F9FDB6F_.wvu.FilterData" localSheetId="14" hidden="1">'13.04.2020'!$A$9:$Q$318</definedName>
    <definedName name="Z_5154EE32_2426_4D93_84F2_84515F9FDB6F_.wvu.FilterData" localSheetId="10" hidden="1">'16.03.2020'!$A$9:$Q$317</definedName>
    <definedName name="Z_5154EE32_2426_4D93_84F2_84515F9FDB6F_.wvu.FilterData" localSheetId="6" hidden="1">'17.02.2020'!$A$9:$Q$307</definedName>
    <definedName name="Z_5154EE32_2426_4D93_84F2_84515F9FDB6F_.wvu.FilterData" localSheetId="19" hidden="1">'18.05.2020'!$A$9:$Q$320</definedName>
    <definedName name="Z_5154EE32_2426_4D93_84F2_84515F9FDB6F_.wvu.FilterData" localSheetId="2" hidden="1">'20.01.2020'!$A$9:$Q$296</definedName>
    <definedName name="Z_5154EE32_2426_4D93_84F2_84515F9FDB6F_.wvu.FilterData" localSheetId="15" hidden="1">'21.04.2020'!$A$9:$Q$318</definedName>
    <definedName name="Z_5154EE32_2426_4D93_84F2_84515F9FDB6F_.wvu.FilterData" localSheetId="11" hidden="1">'23.03.2020'!$A$9:$Q$318</definedName>
    <definedName name="Z_5154EE32_2426_4D93_84F2_84515F9FDB6F_.wvu.FilterData" localSheetId="7" hidden="1">'24.02.2020'!$A$9:$Q$308</definedName>
    <definedName name="Z_5154EE32_2426_4D93_84F2_84515F9FDB6F_.wvu.FilterData" localSheetId="20" hidden="1">'25.05.2020'!$A$9:$Q$321</definedName>
    <definedName name="Z_5154EE32_2426_4D93_84F2_84515F9FDB6F_.wvu.FilterData" localSheetId="3" hidden="1">'27.01.2020'!$A$9:$Q$296</definedName>
    <definedName name="Z_5154EE32_2426_4D93_84F2_84515F9FDB6F_.wvu.FilterData" localSheetId="16" hidden="1">'27.04.2020'!$A$9:$Q$318</definedName>
    <definedName name="Z_5154EE32_2426_4D93_84F2_84515F9FDB6F_.wvu.FilterData" localSheetId="12" hidden="1">'30.03.2020'!$A$9:$Q$319</definedName>
    <definedName name="Z_629AF1BE_1AAB_4F1E_ACE0_0A0BFDAB90FD_.wvu.FilterData" localSheetId="21" hidden="1">'01.06.2020'!$A$9:$Q$321</definedName>
    <definedName name="Z_629AF1BE_1AAB_4F1E_ACE0_0A0BFDAB90FD_.wvu.FilterData" localSheetId="8" hidden="1">'02.03.2020'!$A$9:$Q$312</definedName>
    <definedName name="Z_629AF1BE_1AAB_4F1E_ACE0_0A0BFDAB90FD_.wvu.FilterData" localSheetId="4" hidden="1">'03.02.2020'!$A$9:$Q$299</definedName>
    <definedName name="Z_629AF1BE_1AAB_4F1E_ACE0_0A0BFDAB90FD_.wvu.FilterData" localSheetId="17" hidden="1">'04.05.2020'!$A$9:$Q$319</definedName>
    <definedName name="Z_629AF1BE_1AAB_4F1E_ACE0_0A0BFDAB90FD_.wvu.FilterData" localSheetId="13" hidden="1">'06.04.2020'!$A$9:$Q$319</definedName>
    <definedName name="Z_629AF1BE_1AAB_4F1E_ACE0_0A0BFDAB90FD_.wvu.FilterData" localSheetId="0" hidden="1">'08.01.2020'!$A$9:$Q$298</definedName>
    <definedName name="Z_629AF1BE_1AAB_4F1E_ACE0_0A0BFDAB90FD_.wvu.FilterData" localSheetId="22" hidden="1">'08.06.2020'!$A$9:$Q$321</definedName>
    <definedName name="Z_629AF1BE_1AAB_4F1E_ACE0_0A0BFDAB90FD_.wvu.FilterData" localSheetId="9" hidden="1">'09.03.2020'!$A$9:$Q$314</definedName>
    <definedName name="Z_629AF1BE_1AAB_4F1E_ACE0_0A0BFDAB90FD_.wvu.FilterData" localSheetId="5" hidden="1">'10.02.2020'!$A$9:$Q$304</definedName>
    <definedName name="Z_629AF1BE_1AAB_4F1E_ACE0_0A0BFDAB90FD_.wvu.FilterData" localSheetId="18" hidden="1">'11.05.2020'!$A$9:$Q$320</definedName>
    <definedName name="Z_629AF1BE_1AAB_4F1E_ACE0_0A0BFDAB90FD_.wvu.FilterData" localSheetId="1" hidden="1">'13.01.2020'!$A$9:$Q$297</definedName>
    <definedName name="Z_629AF1BE_1AAB_4F1E_ACE0_0A0BFDAB90FD_.wvu.FilterData" localSheetId="14" hidden="1">'13.04.2020'!$A$9:$Q$318</definedName>
    <definedName name="Z_629AF1BE_1AAB_4F1E_ACE0_0A0BFDAB90FD_.wvu.FilterData" localSheetId="10" hidden="1">'16.03.2020'!$A$9:$Q$317</definedName>
    <definedName name="Z_629AF1BE_1AAB_4F1E_ACE0_0A0BFDAB90FD_.wvu.FilterData" localSheetId="6" hidden="1">'17.02.2020'!$A$9:$Q$307</definedName>
    <definedName name="Z_629AF1BE_1AAB_4F1E_ACE0_0A0BFDAB90FD_.wvu.FilterData" localSheetId="19" hidden="1">'18.05.2020'!$A$9:$Q$320</definedName>
    <definedName name="Z_629AF1BE_1AAB_4F1E_ACE0_0A0BFDAB90FD_.wvu.FilterData" localSheetId="2" hidden="1">'20.01.2020'!$A$9:$Q$296</definedName>
    <definedName name="Z_629AF1BE_1AAB_4F1E_ACE0_0A0BFDAB90FD_.wvu.FilterData" localSheetId="15" hidden="1">'21.04.2020'!$A$9:$Q$318</definedName>
    <definedName name="Z_629AF1BE_1AAB_4F1E_ACE0_0A0BFDAB90FD_.wvu.FilterData" localSheetId="11" hidden="1">'23.03.2020'!$A$9:$Q$318</definedName>
    <definedName name="Z_629AF1BE_1AAB_4F1E_ACE0_0A0BFDAB90FD_.wvu.FilterData" localSheetId="7" hidden="1">'24.02.2020'!$A$9:$Q$308</definedName>
    <definedName name="Z_629AF1BE_1AAB_4F1E_ACE0_0A0BFDAB90FD_.wvu.FilterData" localSheetId="20" hidden="1">'25.05.2020'!$A$9:$Q$321</definedName>
    <definedName name="Z_629AF1BE_1AAB_4F1E_ACE0_0A0BFDAB90FD_.wvu.FilterData" localSheetId="3" hidden="1">'27.01.2020'!$A$9:$Q$296</definedName>
    <definedName name="Z_629AF1BE_1AAB_4F1E_ACE0_0A0BFDAB90FD_.wvu.FilterData" localSheetId="16" hidden="1">'27.04.2020'!$A$9:$Q$318</definedName>
    <definedName name="Z_629AF1BE_1AAB_4F1E_ACE0_0A0BFDAB90FD_.wvu.FilterData" localSheetId="12" hidden="1">'30.03.2020'!$A$9:$Q$319</definedName>
    <definedName name="Z_A7437B9E_1FAA_4D41_9780_E6DC6B51F7F3_.wvu.FilterData" localSheetId="21" hidden="1">'01.06.2020'!$A$9:$Q$321</definedName>
    <definedName name="Z_A7437B9E_1FAA_4D41_9780_E6DC6B51F7F3_.wvu.FilterData" localSheetId="8" hidden="1">'02.03.2020'!$A$9:$Q$312</definedName>
    <definedName name="Z_A7437B9E_1FAA_4D41_9780_E6DC6B51F7F3_.wvu.FilterData" localSheetId="4" hidden="1">'03.02.2020'!$A$9:$Q$299</definedName>
    <definedName name="Z_A7437B9E_1FAA_4D41_9780_E6DC6B51F7F3_.wvu.FilterData" localSheetId="17" hidden="1">'04.05.2020'!$A$9:$Q$319</definedName>
    <definedName name="Z_A7437B9E_1FAA_4D41_9780_E6DC6B51F7F3_.wvu.FilterData" localSheetId="13" hidden="1">'06.04.2020'!$A$9:$Q$319</definedName>
    <definedName name="Z_A7437B9E_1FAA_4D41_9780_E6DC6B51F7F3_.wvu.FilterData" localSheetId="0" hidden="1">'08.01.2020'!$A$9:$Q$298</definedName>
    <definedName name="Z_A7437B9E_1FAA_4D41_9780_E6DC6B51F7F3_.wvu.FilterData" localSheetId="22" hidden="1">'08.06.2020'!$A$9:$Q$321</definedName>
    <definedName name="Z_A7437B9E_1FAA_4D41_9780_E6DC6B51F7F3_.wvu.FilterData" localSheetId="9" hidden="1">'09.03.2020'!$A$9:$Q$314</definedName>
    <definedName name="Z_A7437B9E_1FAA_4D41_9780_E6DC6B51F7F3_.wvu.FilterData" localSheetId="5" hidden="1">'10.02.2020'!$A$9:$Q$304</definedName>
    <definedName name="Z_A7437B9E_1FAA_4D41_9780_E6DC6B51F7F3_.wvu.FilterData" localSheetId="18" hidden="1">'11.05.2020'!$A$9:$Q$320</definedName>
    <definedName name="Z_A7437B9E_1FAA_4D41_9780_E6DC6B51F7F3_.wvu.FilterData" localSheetId="1" hidden="1">'13.01.2020'!$A$9:$Q$297</definedName>
    <definedName name="Z_A7437B9E_1FAA_4D41_9780_E6DC6B51F7F3_.wvu.FilterData" localSheetId="14" hidden="1">'13.04.2020'!$A$9:$Q$318</definedName>
    <definedName name="Z_A7437B9E_1FAA_4D41_9780_E6DC6B51F7F3_.wvu.FilterData" localSheetId="10" hidden="1">'16.03.2020'!$A$9:$Q$317</definedName>
    <definedName name="Z_A7437B9E_1FAA_4D41_9780_E6DC6B51F7F3_.wvu.FilterData" localSheetId="6" hidden="1">'17.02.2020'!$A$9:$Q$307</definedName>
    <definedName name="Z_A7437B9E_1FAA_4D41_9780_E6DC6B51F7F3_.wvu.FilterData" localSheetId="19" hidden="1">'18.05.2020'!$A$9:$Q$320</definedName>
    <definedName name="Z_A7437B9E_1FAA_4D41_9780_E6DC6B51F7F3_.wvu.FilterData" localSheetId="2" hidden="1">'20.01.2020'!$A$9:$Q$296</definedName>
    <definedName name="Z_A7437B9E_1FAA_4D41_9780_E6DC6B51F7F3_.wvu.FilterData" localSheetId="15" hidden="1">'21.04.2020'!$A$9:$Q$318</definedName>
    <definedName name="Z_A7437B9E_1FAA_4D41_9780_E6DC6B51F7F3_.wvu.FilterData" localSheetId="11" hidden="1">'23.03.2020'!$A$9:$Q$318</definedName>
    <definedName name="Z_A7437B9E_1FAA_4D41_9780_E6DC6B51F7F3_.wvu.FilterData" localSheetId="7" hidden="1">'24.02.2020'!$A$9:$Q$308</definedName>
    <definedName name="Z_A7437B9E_1FAA_4D41_9780_E6DC6B51F7F3_.wvu.FilterData" localSheetId="20" hidden="1">'25.05.2020'!$A$9:$Q$321</definedName>
    <definedName name="Z_A7437B9E_1FAA_4D41_9780_E6DC6B51F7F3_.wvu.FilterData" localSheetId="3" hidden="1">'27.01.2020'!$A$9:$Q$296</definedName>
    <definedName name="Z_A7437B9E_1FAA_4D41_9780_E6DC6B51F7F3_.wvu.FilterData" localSheetId="16" hidden="1">'27.04.2020'!$A$9:$Q$318</definedName>
    <definedName name="Z_A7437B9E_1FAA_4D41_9780_E6DC6B51F7F3_.wvu.FilterData" localSheetId="12" hidden="1">'30.03.2020'!$A$9:$Q$319</definedName>
    <definedName name="Z_BF72D7A8_BCE6_4C29_AA0C_4B55EEAA16B9_.wvu.FilterData" localSheetId="21" hidden="1">'01.06.2020'!$A$9:$Q$321</definedName>
    <definedName name="Z_BF72D7A8_BCE6_4C29_AA0C_4B55EEAA16B9_.wvu.FilterData" localSheetId="8" hidden="1">'02.03.2020'!$A$9:$Q$312</definedName>
    <definedName name="Z_BF72D7A8_BCE6_4C29_AA0C_4B55EEAA16B9_.wvu.FilterData" localSheetId="4" hidden="1">'03.02.2020'!$A$9:$Q$299</definedName>
    <definedName name="Z_BF72D7A8_BCE6_4C29_AA0C_4B55EEAA16B9_.wvu.FilterData" localSheetId="17" hidden="1">'04.05.2020'!$A$9:$Q$319</definedName>
    <definedName name="Z_BF72D7A8_BCE6_4C29_AA0C_4B55EEAA16B9_.wvu.FilterData" localSheetId="13" hidden="1">'06.04.2020'!$A$9:$Q$319</definedName>
    <definedName name="Z_BF72D7A8_BCE6_4C29_AA0C_4B55EEAA16B9_.wvu.FilterData" localSheetId="0" hidden="1">'08.01.2020'!$A$9:$Q$298</definedName>
    <definedName name="Z_BF72D7A8_BCE6_4C29_AA0C_4B55EEAA16B9_.wvu.FilterData" localSheetId="22" hidden="1">'08.06.2020'!$A$9:$Q$321</definedName>
    <definedName name="Z_BF72D7A8_BCE6_4C29_AA0C_4B55EEAA16B9_.wvu.FilterData" localSheetId="9" hidden="1">'09.03.2020'!$A$9:$Q$314</definedName>
    <definedName name="Z_BF72D7A8_BCE6_4C29_AA0C_4B55EEAA16B9_.wvu.FilterData" localSheetId="5" hidden="1">'10.02.2020'!$A$9:$Q$304</definedName>
    <definedName name="Z_BF72D7A8_BCE6_4C29_AA0C_4B55EEAA16B9_.wvu.FilterData" localSheetId="18" hidden="1">'11.05.2020'!$A$9:$Q$320</definedName>
    <definedName name="Z_BF72D7A8_BCE6_4C29_AA0C_4B55EEAA16B9_.wvu.FilterData" localSheetId="1" hidden="1">'13.01.2020'!$A$9:$Q$297</definedName>
    <definedName name="Z_BF72D7A8_BCE6_4C29_AA0C_4B55EEAA16B9_.wvu.FilterData" localSheetId="14" hidden="1">'13.04.2020'!$A$9:$Q$318</definedName>
    <definedName name="Z_BF72D7A8_BCE6_4C29_AA0C_4B55EEAA16B9_.wvu.FilterData" localSheetId="10" hidden="1">'16.03.2020'!$A$9:$Q$317</definedName>
    <definedName name="Z_BF72D7A8_BCE6_4C29_AA0C_4B55EEAA16B9_.wvu.FilterData" localSheetId="6" hidden="1">'17.02.2020'!$A$9:$Q$307</definedName>
    <definedName name="Z_BF72D7A8_BCE6_4C29_AA0C_4B55EEAA16B9_.wvu.FilterData" localSheetId="19" hidden="1">'18.05.2020'!$A$9:$Q$320</definedName>
    <definedName name="Z_BF72D7A8_BCE6_4C29_AA0C_4B55EEAA16B9_.wvu.FilterData" localSheetId="2" hidden="1">'20.01.2020'!$A$9:$Q$296</definedName>
    <definedName name="Z_BF72D7A8_BCE6_4C29_AA0C_4B55EEAA16B9_.wvu.FilterData" localSheetId="15" hidden="1">'21.04.2020'!$A$9:$Q$318</definedName>
    <definedName name="Z_BF72D7A8_BCE6_4C29_AA0C_4B55EEAA16B9_.wvu.FilterData" localSheetId="11" hidden="1">'23.03.2020'!$A$9:$Q$318</definedName>
    <definedName name="Z_BF72D7A8_BCE6_4C29_AA0C_4B55EEAA16B9_.wvu.FilterData" localSheetId="7" hidden="1">'24.02.2020'!$A$9:$Q$308</definedName>
    <definedName name="Z_BF72D7A8_BCE6_4C29_AA0C_4B55EEAA16B9_.wvu.FilterData" localSheetId="20" hidden="1">'25.05.2020'!$A$9:$Q$321</definedName>
    <definedName name="Z_BF72D7A8_BCE6_4C29_AA0C_4B55EEAA16B9_.wvu.FilterData" localSheetId="3" hidden="1">'27.01.2020'!$A$9:$Q$296</definedName>
    <definedName name="Z_BF72D7A8_BCE6_4C29_AA0C_4B55EEAA16B9_.wvu.FilterData" localSheetId="16" hidden="1">'27.04.2020'!$A$9:$Q$318</definedName>
    <definedName name="Z_BF72D7A8_BCE6_4C29_AA0C_4B55EEAA16B9_.wvu.FilterData" localSheetId="12" hidden="1">'30.03.2020'!$A$9:$Q$319</definedName>
    <definedName name="Z_F41A0777_C2C9_4B91_864B_9076F6490549_.wvu.FilterData" localSheetId="21" hidden="1">'01.06.2020'!$A$9:$AMG$324</definedName>
    <definedName name="Z_F41A0777_C2C9_4B91_864B_9076F6490549_.wvu.FilterData" localSheetId="8" hidden="1">'02.03.2020'!$A$9:$AMG$315</definedName>
    <definedName name="Z_F41A0777_C2C9_4B91_864B_9076F6490549_.wvu.FilterData" localSheetId="4" hidden="1">'03.02.2020'!$A$9:$AMG$302</definedName>
    <definedName name="Z_F41A0777_C2C9_4B91_864B_9076F6490549_.wvu.FilterData" localSheetId="17" hidden="1">'04.05.2020'!$A$9:$AMG$322</definedName>
    <definedName name="Z_F41A0777_C2C9_4B91_864B_9076F6490549_.wvu.FilterData" localSheetId="13" hidden="1">'06.04.2020'!$A$9:$AMG$322</definedName>
    <definedName name="Z_F41A0777_C2C9_4B91_864B_9076F6490549_.wvu.FilterData" localSheetId="0" hidden="1">'08.01.2020'!$A$9:$AMG$301</definedName>
    <definedName name="Z_F41A0777_C2C9_4B91_864B_9076F6490549_.wvu.FilterData" localSheetId="22" hidden="1">'08.06.2020'!$A$9:$AMG$324</definedName>
    <definedName name="Z_F41A0777_C2C9_4B91_864B_9076F6490549_.wvu.FilterData" localSheetId="9" hidden="1">'09.03.2020'!$A$9:$AMG$317</definedName>
    <definedName name="Z_F41A0777_C2C9_4B91_864B_9076F6490549_.wvu.FilterData" localSheetId="5" hidden="1">'10.02.2020'!$A$9:$AMG$307</definedName>
    <definedName name="Z_F41A0777_C2C9_4B91_864B_9076F6490549_.wvu.FilterData" localSheetId="18" hidden="1">'11.05.2020'!$A$9:$AMG$323</definedName>
    <definedName name="Z_F41A0777_C2C9_4B91_864B_9076F6490549_.wvu.FilterData" localSheetId="1" hidden="1">'13.01.2020'!$A$9:$AMG$300</definedName>
    <definedName name="Z_F41A0777_C2C9_4B91_864B_9076F6490549_.wvu.FilterData" localSheetId="14" hidden="1">'13.04.2020'!$A$9:$AMG$321</definedName>
    <definedName name="Z_F41A0777_C2C9_4B91_864B_9076F6490549_.wvu.FilterData" localSheetId="10" hidden="1">'16.03.2020'!$A$9:$AMG$320</definedName>
    <definedName name="Z_F41A0777_C2C9_4B91_864B_9076F6490549_.wvu.FilterData" localSheetId="6" hidden="1">'17.02.2020'!$A$9:$AMG$310</definedName>
    <definedName name="Z_F41A0777_C2C9_4B91_864B_9076F6490549_.wvu.FilterData" localSheetId="19" hidden="1">'18.05.2020'!$A$9:$AMG$323</definedName>
    <definedName name="Z_F41A0777_C2C9_4B91_864B_9076F6490549_.wvu.FilterData" localSheetId="2" hidden="1">'20.01.2020'!$A$9:$AMG$299</definedName>
    <definedName name="Z_F41A0777_C2C9_4B91_864B_9076F6490549_.wvu.FilterData" localSheetId="15" hidden="1">'21.04.2020'!$A$9:$AMG$321</definedName>
    <definedName name="Z_F41A0777_C2C9_4B91_864B_9076F6490549_.wvu.FilterData" localSheetId="11" hidden="1">'23.03.2020'!$A$9:$AMG$321</definedName>
    <definedName name="Z_F41A0777_C2C9_4B91_864B_9076F6490549_.wvu.FilterData" localSheetId="7" hidden="1">'24.02.2020'!$A$9:$AMG$311</definedName>
    <definedName name="Z_F41A0777_C2C9_4B91_864B_9076F6490549_.wvu.FilterData" localSheetId="20" hidden="1">'25.05.2020'!$A$9:$AMG$324</definedName>
    <definedName name="Z_F41A0777_C2C9_4B91_864B_9076F6490549_.wvu.FilterData" localSheetId="3" hidden="1">'27.01.2020'!$A$9:$AMG$299</definedName>
    <definedName name="Z_F41A0777_C2C9_4B91_864B_9076F6490549_.wvu.FilterData" localSheetId="16" hidden="1">'27.04.2020'!$A$9:$AMG$321</definedName>
    <definedName name="Z_F41A0777_C2C9_4B91_864B_9076F6490549_.wvu.FilterData" localSheetId="12" hidden="1">'30.03.2020'!$A$9:$AMD$322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78" i="24" l="1"/>
  <c r="O174" i="24"/>
  <c r="O151" i="24"/>
  <c r="K151" i="24"/>
  <c r="K100" i="24"/>
  <c r="M171" i="24"/>
  <c r="K249" i="24"/>
  <c r="K154" i="24"/>
  <c r="O154" i="24"/>
  <c r="O230" i="24"/>
  <c r="K300" i="24"/>
  <c r="O300" i="24"/>
  <c r="O252" i="24"/>
  <c r="K252" i="24"/>
  <c r="O102" i="24"/>
  <c r="O66" i="24"/>
  <c r="K66" i="24"/>
  <c r="K244" i="24"/>
  <c r="O182" i="24"/>
  <c r="K296" i="24"/>
  <c r="K116" i="24"/>
  <c r="O229" i="24"/>
  <c r="K229" i="24"/>
  <c r="N321" i="24" l="1"/>
  <c r="J321" i="24"/>
  <c r="I321" i="24"/>
  <c r="H321" i="24"/>
  <c r="R320" i="24"/>
  <c r="R318" i="24"/>
  <c r="Q318" i="24"/>
  <c r="M318" i="24"/>
  <c r="R315" i="24"/>
  <c r="Q315" i="24"/>
  <c r="M315" i="24"/>
  <c r="R314" i="24"/>
  <c r="Q314" i="24"/>
  <c r="M314" i="24"/>
  <c r="R312" i="24"/>
  <c r="Q312" i="24"/>
  <c r="M312" i="24"/>
  <c r="R311" i="24"/>
  <c r="Q311" i="24"/>
  <c r="M311" i="24"/>
  <c r="R309" i="24"/>
  <c r="Q309" i="24"/>
  <c r="O309" i="24"/>
  <c r="M309" i="24"/>
  <c r="R307" i="24"/>
  <c r="Q307" i="24"/>
  <c r="M307" i="24"/>
  <c r="P305" i="24"/>
  <c r="R305" i="24" s="1"/>
  <c r="O305" i="24"/>
  <c r="M305" i="24"/>
  <c r="K305" i="24"/>
  <c r="P304" i="24"/>
  <c r="O304" i="24"/>
  <c r="Q304" i="24" s="1"/>
  <c r="L304" i="24"/>
  <c r="K304" i="24"/>
  <c r="R303" i="24"/>
  <c r="Q303" i="24"/>
  <c r="M303" i="24"/>
  <c r="R300" i="24"/>
  <c r="Q300" i="24"/>
  <c r="M300" i="24"/>
  <c r="R298" i="24"/>
  <c r="Q298" i="24"/>
  <c r="M298" i="24"/>
  <c r="P296" i="24"/>
  <c r="R296" i="24" s="1"/>
  <c r="O296" i="24"/>
  <c r="Q296" i="24" s="1"/>
  <c r="M296" i="24"/>
  <c r="R294" i="24"/>
  <c r="Q294" i="24"/>
  <c r="M294" i="24"/>
  <c r="R293" i="24"/>
  <c r="Q293" i="24"/>
  <c r="M293" i="24"/>
  <c r="R290" i="24"/>
  <c r="Q290" i="24"/>
  <c r="L290" i="24"/>
  <c r="K290" i="24"/>
  <c r="M290" i="24" s="1"/>
  <c r="R288" i="24"/>
  <c r="Q288" i="24"/>
  <c r="M288" i="24"/>
  <c r="R287" i="24"/>
  <c r="Q287" i="24"/>
  <c r="M287" i="24"/>
  <c r="R286" i="24"/>
  <c r="Q286" i="24"/>
  <c r="M286" i="24"/>
  <c r="R284" i="24"/>
  <c r="P284" i="24"/>
  <c r="O284" i="24"/>
  <c r="Q284" i="24" s="1"/>
  <c r="M284" i="24"/>
  <c r="R281" i="24"/>
  <c r="Q281" i="24"/>
  <c r="M281" i="24"/>
  <c r="R278" i="24"/>
  <c r="R277" i="24"/>
  <c r="Q277" i="24"/>
  <c r="M277" i="24"/>
  <c r="R276" i="24"/>
  <c r="Q276" i="24"/>
  <c r="M276" i="24"/>
  <c r="R274" i="24"/>
  <c r="Q274" i="24"/>
  <c r="M274" i="24"/>
  <c r="R271" i="24"/>
  <c r="Q271" i="24"/>
  <c r="M271" i="24"/>
  <c r="R270" i="24"/>
  <c r="Q270" i="24"/>
  <c r="M270" i="24"/>
  <c r="P267" i="24"/>
  <c r="R267" i="24" s="1"/>
  <c r="O267" i="24"/>
  <c r="Q267" i="24" s="1"/>
  <c r="M267" i="24"/>
  <c r="Q265" i="24"/>
  <c r="R263" i="24"/>
  <c r="Q263" i="24"/>
  <c r="M263" i="24"/>
  <c r="R261" i="24"/>
  <c r="P261" i="24"/>
  <c r="O261" i="24"/>
  <c r="Q261" i="24" s="1"/>
  <c r="M261" i="24"/>
  <c r="R260" i="24"/>
  <c r="Q260" i="24"/>
  <c r="M260" i="24"/>
  <c r="P255" i="24"/>
  <c r="R255" i="24" s="1"/>
  <c r="O255" i="24"/>
  <c r="M255" i="24"/>
  <c r="R252" i="24"/>
  <c r="P252" i="24"/>
  <c r="Q252" i="24"/>
  <c r="M252" i="24"/>
  <c r="R251" i="24"/>
  <c r="P251" i="24"/>
  <c r="O251" i="24"/>
  <c r="Q251" i="24" s="1"/>
  <c r="M251" i="24"/>
  <c r="P249" i="24"/>
  <c r="R249" i="24" s="1"/>
  <c r="O249" i="24"/>
  <c r="Q249" i="24" s="1"/>
  <c r="M249" i="24"/>
  <c r="R248" i="24"/>
  <c r="Q248" i="24"/>
  <c r="M248" i="24"/>
  <c r="R245" i="24"/>
  <c r="Q245" i="24"/>
  <c r="M245" i="24"/>
  <c r="P244" i="24"/>
  <c r="O244" i="24"/>
  <c r="Q244" i="24" s="1"/>
  <c r="L244" i="24"/>
  <c r="P243" i="24"/>
  <c r="R243" i="24" s="1"/>
  <c r="O243" i="24"/>
  <c r="Q243" i="24" s="1"/>
  <c r="M243" i="24"/>
  <c r="R239" i="24"/>
  <c r="O239" i="24"/>
  <c r="Q239" i="24" s="1"/>
  <c r="M239" i="24"/>
  <c r="P237" i="24"/>
  <c r="R237" i="24" s="1"/>
  <c r="O237" i="24"/>
  <c r="M237" i="24"/>
  <c r="R234" i="24"/>
  <c r="Q234" i="24"/>
  <c r="M234" i="24"/>
  <c r="R233" i="24"/>
  <c r="Q233" i="24"/>
  <c r="M233" i="24"/>
  <c r="P230" i="24"/>
  <c r="R230" i="24" s="1"/>
  <c r="M230" i="24"/>
  <c r="P229" i="24"/>
  <c r="R229" i="24" s="1"/>
  <c r="M229" i="24"/>
  <c r="R228" i="24"/>
  <c r="Q228" i="24"/>
  <c r="M228" i="24"/>
  <c r="P226" i="24"/>
  <c r="R226" i="24" s="1"/>
  <c r="O226" i="24"/>
  <c r="Q226" i="24" s="1"/>
  <c r="M226" i="24"/>
  <c r="R225" i="24"/>
  <c r="Q225" i="24"/>
  <c r="M225" i="24"/>
  <c r="R224" i="24"/>
  <c r="Q224" i="24"/>
  <c r="M224" i="24"/>
  <c r="R222" i="24"/>
  <c r="Q222" i="24"/>
  <c r="M222" i="24"/>
  <c r="R219" i="24"/>
  <c r="P219" i="24"/>
  <c r="O219" i="24"/>
  <c r="Q219" i="24" s="1"/>
  <c r="M219" i="24"/>
  <c r="R218" i="24"/>
  <c r="Q218" i="24"/>
  <c r="M218" i="24"/>
  <c r="R216" i="24"/>
  <c r="Q216" i="24"/>
  <c r="M216" i="24"/>
  <c r="R214" i="24"/>
  <c r="P214" i="24"/>
  <c r="O214" i="24"/>
  <c r="Q214" i="24" s="1"/>
  <c r="M214" i="24"/>
  <c r="K214" i="24"/>
  <c r="R211" i="24"/>
  <c r="Q211" i="24"/>
  <c r="M211" i="24"/>
  <c r="R207" i="24"/>
  <c r="Q207" i="24"/>
  <c r="M207" i="24"/>
  <c r="R204" i="24"/>
  <c r="Q204" i="24"/>
  <c r="M204" i="24"/>
  <c r="R203" i="24"/>
  <c r="O203" i="24"/>
  <c r="Q203" i="24" s="1"/>
  <c r="M203" i="24"/>
  <c r="P202" i="24"/>
  <c r="R202" i="24" s="1"/>
  <c r="O202" i="24"/>
  <c r="Q202" i="24" s="1"/>
  <c r="M202" i="24"/>
  <c r="R200" i="24"/>
  <c r="Q200" i="24"/>
  <c r="M200" i="24"/>
  <c r="R197" i="24"/>
  <c r="Q197" i="24"/>
  <c r="M197" i="24"/>
  <c r="R195" i="24"/>
  <c r="Q195" i="24"/>
  <c r="M195" i="24"/>
  <c r="R193" i="24"/>
  <c r="Q193" i="24"/>
  <c r="M193" i="24"/>
  <c r="R191" i="24"/>
  <c r="Q191" i="24"/>
  <c r="M191" i="24"/>
  <c r="R190" i="24"/>
  <c r="Q190" i="24"/>
  <c r="M190" i="24"/>
  <c r="P187" i="24"/>
  <c r="R187" i="24" s="1"/>
  <c r="O187" i="24"/>
  <c r="Q187" i="24" s="1"/>
  <c r="M187" i="24"/>
  <c r="R184" i="24"/>
  <c r="Q184" i="24"/>
  <c r="M184" i="24"/>
  <c r="R182" i="24"/>
  <c r="Q182" i="24"/>
  <c r="M182" i="24"/>
  <c r="R180" i="24"/>
  <c r="Q180" i="24"/>
  <c r="M180" i="24"/>
  <c r="R178" i="24"/>
  <c r="Q178" i="24"/>
  <c r="M178" i="24"/>
  <c r="R175" i="24"/>
  <c r="Q175" i="24"/>
  <c r="M175" i="24"/>
  <c r="R174" i="24"/>
  <c r="Q174" i="24"/>
  <c r="M174" i="24"/>
  <c r="R171" i="24"/>
  <c r="P169" i="24"/>
  <c r="R169" i="24" s="1"/>
  <c r="O169" i="24"/>
  <c r="Q169" i="24" s="1"/>
  <c r="M169" i="24"/>
  <c r="R164" i="24"/>
  <c r="Q164" i="24"/>
  <c r="M164" i="24"/>
  <c r="P161" i="24"/>
  <c r="R161" i="24" s="1"/>
  <c r="O161" i="24"/>
  <c r="Q161" i="24" s="1"/>
  <c r="L161" i="24"/>
  <c r="K161" i="24"/>
  <c r="M161" i="24" s="1"/>
  <c r="R160" i="24"/>
  <c r="Q160" i="24"/>
  <c r="M160" i="24"/>
  <c r="R159" i="24"/>
  <c r="Q159" i="24"/>
  <c r="M159" i="24"/>
  <c r="R155" i="24"/>
  <c r="Q155" i="24"/>
  <c r="M155" i="24"/>
  <c r="R154" i="24"/>
  <c r="Q154" i="24"/>
  <c r="M154" i="24"/>
  <c r="P151" i="24"/>
  <c r="R151" i="24" s="1"/>
  <c r="Q151" i="24"/>
  <c r="M151" i="24"/>
  <c r="P149" i="24"/>
  <c r="R149" i="24" s="1"/>
  <c r="O149" i="24"/>
  <c r="Q149" i="24" s="1"/>
  <c r="L149" i="24"/>
  <c r="K149" i="24"/>
  <c r="M149" i="24" s="1"/>
  <c r="R147" i="24"/>
  <c r="Q147" i="24"/>
  <c r="M147" i="24"/>
  <c r="R143" i="24"/>
  <c r="Q143" i="24"/>
  <c r="M143" i="24"/>
  <c r="P139" i="24"/>
  <c r="R139" i="24" s="1"/>
  <c r="O139" i="24"/>
  <c r="Q139" i="24" s="1"/>
  <c r="M139" i="24"/>
  <c r="R137" i="24"/>
  <c r="Q137" i="24"/>
  <c r="M137" i="24"/>
  <c r="P135" i="24"/>
  <c r="R135" i="24" s="1"/>
  <c r="O135" i="24"/>
  <c r="Q135" i="24" s="1"/>
  <c r="M135" i="24"/>
  <c r="P132" i="24"/>
  <c r="R132" i="24" s="1"/>
  <c r="O132" i="24"/>
  <c r="Q132" i="24" s="1"/>
  <c r="L132" i="24"/>
  <c r="K132" i="24"/>
  <c r="M132" i="24" s="1"/>
  <c r="P130" i="24"/>
  <c r="R130" i="24" s="1"/>
  <c r="O130" i="24"/>
  <c r="Q130" i="24" s="1"/>
  <c r="K130" i="24"/>
  <c r="M130" i="24" s="1"/>
  <c r="R128" i="24"/>
  <c r="Q128" i="24"/>
  <c r="M128" i="24"/>
  <c r="R127" i="24"/>
  <c r="Q127" i="24"/>
  <c r="M127" i="24"/>
  <c r="P122" i="24"/>
  <c r="R122" i="24" s="1"/>
  <c r="O122" i="24"/>
  <c r="Q122" i="24" s="1"/>
  <c r="M122" i="24"/>
  <c r="P120" i="24"/>
  <c r="R120" i="24" s="1"/>
  <c r="O120" i="24"/>
  <c r="M120" i="24"/>
  <c r="R118" i="24"/>
  <c r="Q118" i="24"/>
  <c r="M118" i="24"/>
  <c r="R116" i="24"/>
  <c r="P116" i="24"/>
  <c r="O116" i="24"/>
  <c r="Q116" i="24" s="1"/>
  <c r="M116" i="24"/>
  <c r="P114" i="24"/>
  <c r="R114" i="24" s="1"/>
  <c r="O114" i="24"/>
  <c r="Q114" i="24" s="1"/>
  <c r="L114" i="24"/>
  <c r="K114" i="24"/>
  <c r="M114" i="24" s="1"/>
  <c r="P112" i="24"/>
  <c r="R112" i="24" s="1"/>
  <c r="O112" i="24"/>
  <c r="Q112" i="24" s="1"/>
  <c r="L112" i="24"/>
  <c r="K112" i="24"/>
  <c r="M112" i="24" s="1"/>
  <c r="R109" i="24"/>
  <c r="Q109" i="24"/>
  <c r="M109" i="24"/>
  <c r="P106" i="24"/>
  <c r="R106" i="24" s="1"/>
  <c r="O106" i="24"/>
  <c r="Q106" i="24" s="1"/>
  <c r="K106" i="24"/>
  <c r="M106" i="24" s="1"/>
  <c r="R105" i="24"/>
  <c r="Q105" i="24"/>
  <c r="M105" i="24"/>
  <c r="P102" i="24"/>
  <c r="R102" i="24" s="1"/>
  <c r="Q102" i="24"/>
  <c r="M102" i="24"/>
  <c r="P100" i="24"/>
  <c r="R100" i="24" s="1"/>
  <c r="O100" i="24"/>
  <c r="Q100" i="24" s="1"/>
  <c r="M100" i="24"/>
  <c r="R98" i="24"/>
  <c r="Q98" i="24"/>
  <c r="M98" i="24"/>
  <c r="R97" i="24"/>
  <c r="Q97" i="24"/>
  <c r="M97" i="24"/>
  <c r="R96" i="24"/>
  <c r="Q96" i="24"/>
  <c r="M96" i="24"/>
  <c r="R95" i="24"/>
  <c r="Q95" i="24"/>
  <c r="M95" i="24"/>
  <c r="P92" i="24"/>
  <c r="R92" i="24" s="1"/>
  <c r="O92" i="24"/>
  <c r="Q92" i="24" s="1"/>
  <c r="M92" i="24"/>
  <c r="R91" i="24"/>
  <c r="O91" i="24"/>
  <c r="Q91" i="24" s="1"/>
  <c r="M91" i="24"/>
  <c r="R87" i="24"/>
  <c r="Q87" i="24"/>
  <c r="M87" i="24"/>
  <c r="R86" i="24"/>
  <c r="Q86" i="24"/>
  <c r="M86" i="24"/>
  <c r="K86" i="24"/>
  <c r="R83" i="24"/>
  <c r="Q83" i="24"/>
  <c r="O83" i="24"/>
  <c r="M83" i="24"/>
  <c r="K83" i="24"/>
  <c r="R82" i="24"/>
  <c r="Q82" i="24"/>
  <c r="M82" i="24"/>
  <c r="R81" i="24"/>
  <c r="Q81" i="24"/>
  <c r="M81" i="24"/>
  <c r="R79" i="24"/>
  <c r="Q79" i="24"/>
  <c r="M79" i="24"/>
  <c r="R78" i="24"/>
  <c r="Q78" i="24"/>
  <c r="M78" i="24"/>
  <c r="P77" i="24"/>
  <c r="R77" i="24" s="1"/>
  <c r="O77" i="24"/>
  <c r="Q77" i="24" s="1"/>
  <c r="L77" i="24"/>
  <c r="K77" i="24"/>
  <c r="M77" i="24" s="1"/>
  <c r="P74" i="24"/>
  <c r="R74" i="24" s="1"/>
  <c r="M74" i="24"/>
  <c r="R72" i="24"/>
  <c r="Q72" i="24"/>
  <c r="M72" i="24"/>
  <c r="R70" i="24"/>
  <c r="Q70" i="24"/>
  <c r="M70" i="24"/>
  <c r="R67" i="24"/>
  <c r="Q67" i="24"/>
  <c r="O67" i="24"/>
  <c r="M67" i="24"/>
  <c r="K67" i="24"/>
  <c r="R66" i="24"/>
  <c r="Q66" i="24"/>
  <c r="M66" i="24"/>
  <c r="R62" i="24"/>
  <c r="Q62" i="24"/>
  <c r="M62" i="24"/>
  <c r="P59" i="24"/>
  <c r="R59" i="24" s="1"/>
  <c r="O59" i="24"/>
  <c r="Q59" i="24" s="1"/>
  <c r="M59" i="24"/>
  <c r="K59" i="24"/>
  <c r="R58" i="24"/>
  <c r="Q58" i="24"/>
  <c r="M58" i="24"/>
  <c r="P56" i="24"/>
  <c r="R56" i="24" s="1"/>
  <c r="O56" i="24"/>
  <c r="Q56" i="24" s="1"/>
  <c r="L56" i="24"/>
  <c r="K56" i="24"/>
  <c r="M56" i="24" s="1"/>
  <c r="R54" i="24"/>
  <c r="Q54" i="24"/>
  <c r="M54" i="24"/>
  <c r="P51" i="24"/>
  <c r="R51" i="24" s="1"/>
  <c r="O51" i="24"/>
  <c r="Q51" i="24" s="1"/>
  <c r="M51" i="24"/>
  <c r="P47" i="24"/>
  <c r="R47" i="24" s="1"/>
  <c r="O47" i="24"/>
  <c r="Q47" i="24" s="1"/>
  <c r="M47" i="24"/>
  <c r="P45" i="24"/>
  <c r="R45" i="24" s="1"/>
  <c r="O45" i="24"/>
  <c r="Q45" i="24" s="1"/>
  <c r="M45" i="24"/>
  <c r="R44" i="24"/>
  <c r="Q44" i="24"/>
  <c r="M44" i="24"/>
  <c r="Q42" i="24"/>
  <c r="L42" i="24"/>
  <c r="R42" i="24" s="1"/>
  <c r="K42" i="24"/>
  <c r="M42" i="24" s="1"/>
  <c r="P40" i="24"/>
  <c r="R40" i="24" s="1"/>
  <c r="O40" i="24"/>
  <c r="Q40" i="24" s="1"/>
  <c r="M40" i="24"/>
  <c r="R36" i="24"/>
  <c r="Q36" i="24"/>
  <c r="M36" i="24"/>
  <c r="R34" i="24"/>
  <c r="Q34" i="24"/>
  <c r="M34" i="24"/>
  <c r="R32" i="24"/>
  <c r="Q32" i="24"/>
  <c r="M32" i="24"/>
  <c r="R30" i="24"/>
  <c r="Q30" i="24"/>
  <c r="M30" i="24"/>
  <c r="R28" i="24"/>
  <c r="Q28" i="24"/>
  <c r="M28" i="24"/>
  <c r="P26" i="24"/>
  <c r="R26" i="24" s="1"/>
  <c r="O26" i="24"/>
  <c r="Q26" i="24" s="1"/>
  <c r="M26" i="24"/>
  <c r="R24" i="24"/>
  <c r="Q24" i="24"/>
  <c r="M24" i="24"/>
  <c r="R23" i="24"/>
  <c r="Q23" i="24"/>
  <c r="M23" i="24"/>
  <c r="P19" i="24"/>
  <c r="P321" i="24" s="1"/>
  <c r="O19" i="24"/>
  <c r="O321" i="24" s="1"/>
  <c r="L19" i="24"/>
  <c r="L321" i="24" s="1"/>
  <c r="K19" i="24"/>
  <c r="K321" i="24" s="1"/>
  <c r="R17" i="24"/>
  <c r="Q17" i="24"/>
  <c r="M17" i="24"/>
  <c r="R16" i="24"/>
  <c r="Q16" i="24"/>
  <c r="M16" i="24"/>
  <c r="R13" i="24"/>
  <c r="Q13" i="24"/>
  <c r="M13" i="24"/>
  <c r="R12" i="24"/>
  <c r="Q12" i="24"/>
  <c r="M12" i="24"/>
  <c r="R11" i="24"/>
  <c r="Q11" i="24"/>
  <c r="M11" i="24"/>
  <c r="A11" i="24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B9" i="24"/>
  <c r="C9" i="24" s="1"/>
  <c r="D9" i="24" s="1"/>
  <c r="E9" i="24" s="1"/>
  <c r="F9" i="24" s="1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M19" i="24" l="1"/>
  <c r="R19" i="24"/>
  <c r="Q74" i="24"/>
  <c r="Q120" i="24"/>
  <c r="Q19" i="24"/>
  <c r="Q229" i="24"/>
  <c r="Q230" i="24"/>
  <c r="Q237" i="24"/>
  <c r="M244" i="24"/>
  <c r="Q255" i="24"/>
  <c r="M304" i="24"/>
  <c r="Q305" i="24"/>
  <c r="R244" i="24"/>
  <c r="R304" i="24"/>
  <c r="O309" i="23"/>
  <c r="K106" i="23"/>
  <c r="K59" i="23"/>
  <c r="K67" i="23"/>
  <c r="O67" i="23"/>
  <c r="O239" i="23"/>
  <c r="O130" i="23"/>
  <c r="K130" i="23"/>
  <c r="P284" i="23"/>
  <c r="P92" i="23"/>
  <c r="P161" i="23"/>
  <c r="L161" i="23"/>
  <c r="P226" i="23"/>
  <c r="P237" i="23"/>
  <c r="P56" i="23"/>
  <c r="O56" i="23"/>
  <c r="L56" i="23"/>
  <c r="P304" i="23"/>
  <c r="L304" i="23"/>
  <c r="P261" i="23"/>
  <c r="P187" i="23"/>
  <c r="P45" i="23"/>
  <c r="P169" i="23"/>
  <c r="P151" i="23"/>
  <c r="P149" i="23"/>
  <c r="O149" i="23"/>
  <c r="L149" i="23"/>
  <c r="P139" i="23"/>
  <c r="P135" i="23"/>
  <c r="Q267" i="23"/>
  <c r="Q265" i="23"/>
  <c r="P77" i="23"/>
  <c r="L77" i="23"/>
  <c r="P255" i="23"/>
  <c r="P26" i="23"/>
  <c r="P102" i="23"/>
  <c r="L290" i="23"/>
  <c r="M321" i="24" l="1"/>
  <c r="Q321" i="24"/>
  <c r="N321" i="23"/>
  <c r="J321" i="23"/>
  <c r="I321" i="23"/>
  <c r="H321" i="23"/>
  <c r="R320" i="23"/>
  <c r="R318" i="23"/>
  <c r="Q318" i="23"/>
  <c r="M318" i="23"/>
  <c r="R315" i="23"/>
  <c r="Q315" i="23"/>
  <c r="M315" i="23"/>
  <c r="R314" i="23"/>
  <c r="Q314" i="23"/>
  <c r="M314" i="23"/>
  <c r="R312" i="23"/>
  <c r="Q312" i="23"/>
  <c r="M312" i="23"/>
  <c r="R311" i="23"/>
  <c r="Q311" i="23"/>
  <c r="M311" i="23"/>
  <c r="R309" i="23"/>
  <c r="Q309" i="23"/>
  <c r="M309" i="23"/>
  <c r="R307" i="23"/>
  <c r="Q307" i="23"/>
  <c r="M307" i="23"/>
  <c r="P305" i="23"/>
  <c r="R305" i="23" s="1"/>
  <c r="O305" i="23"/>
  <c r="K305" i="23"/>
  <c r="M305" i="23" s="1"/>
  <c r="R304" i="23"/>
  <c r="O304" i="23"/>
  <c r="Q304" i="23" s="1"/>
  <c r="K304" i="23"/>
  <c r="M304" i="23" s="1"/>
  <c r="R303" i="23"/>
  <c r="Q303" i="23"/>
  <c r="M303" i="23"/>
  <c r="R300" i="23"/>
  <c r="Q300" i="23"/>
  <c r="M300" i="23"/>
  <c r="R298" i="23"/>
  <c r="Q298" i="23"/>
  <c r="M298" i="23"/>
  <c r="P296" i="23"/>
  <c r="R296" i="23" s="1"/>
  <c r="O296" i="23"/>
  <c r="M296" i="23"/>
  <c r="R294" i="23"/>
  <c r="Q294" i="23"/>
  <c r="M294" i="23"/>
  <c r="R293" i="23"/>
  <c r="Q293" i="23"/>
  <c r="M293" i="23"/>
  <c r="R290" i="23"/>
  <c r="Q290" i="23"/>
  <c r="K290" i="23"/>
  <c r="M290" i="23" s="1"/>
  <c r="R288" i="23"/>
  <c r="Q288" i="23"/>
  <c r="M288" i="23"/>
  <c r="R287" i="23"/>
  <c r="Q287" i="23"/>
  <c r="M287" i="23"/>
  <c r="R286" i="23"/>
  <c r="Q286" i="23"/>
  <c r="M286" i="23"/>
  <c r="R284" i="23"/>
  <c r="O284" i="23"/>
  <c r="Q284" i="23" s="1"/>
  <c r="M284" i="23"/>
  <c r="R281" i="23"/>
  <c r="Q281" i="23"/>
  <c r="M281" i="23"/>
  <c r="R278" i="23"/>
  <c r="R277" i="23"/>
  <c r="Q277" i="23"/>
  <c r="M277" i="23"/>
  <c r="R276" i="23"/>
  <c r="Q276" i="23"/>
  <c r="M276" i="23"/>
  <c r="R274" i="23"/>
  <c r="Q274" i="23"/>
  <c r="M274" i="23"/>
  <c r="R271" i="23"/>
  <c r="Q271" i="23"/>
  <c r="M271" i="23"/>
  <c r="R270" i="23"/>
  <c r="Q270" i="23"/>
  <c r="M270" i="23"/>
  <c r="P267" i="23"/>
  <c r="R267" i="23" s="1"/>
  <c r="O267" i="23"/>
  <c r="M267" i="23"/>
  <c r="R263" i="23"/>
  <c r="Q263" i="23"/>
  <c r="M263" i="23"/>
  <c r="R261" i="23"/>
  <c r="O261" i="23"/>
  <c r="Q261" i="23" s="1"/>
  <c r="M261" i="23"/>
  <c r="R260" i="23"/>
  <c r="Q260" i="23"/>
  <c r="M260" i="23"/>
  <c r="R255" i="23"/>
  <c r="O255" i="23"/>
  <c r="Q255" i="23" s="1"/>
  <c r="M255" i="23"/>
  <c r="P252" i="23"/>
  <c r="R252" i="23" s="1"/>
  <c r="O252" i="23"/>
  <c r="M252" i="23"/>
  <c r="P251" i="23"/>
  <c r="R251" i="23" s="1"/>
  <c r="O251" i="23"/>
  <c r="M251" i="23"/>
  <c r="P249" i="23"/>
  <c r="R249" i="23" s="1"/>
  <c r="O249" i="23"/>
  <c r="M249" i="23"/>
  <c r="R248" i="23"/>
  <c r="Q248" i="23"/>
  <c r="M248" i="23"/>
  <c r="R245" i="23"/>
  <c r="Q245" i="23"/>
  <c r="M245" i="23"/>
  <c r="P244" i="23"/>
  <c r="O244" i="23"/>
  <c r="L244" i="23"/>
  <c r="K244" i="23"/>
  <c r="P243" i="23"/>
  <c r="R243" i="23" s="1"/>
  <c r="O243" i="23"/>
  <c r="M243" i="23"/>
  <c r="R239" i="23"/>
  <c r="Q239" i="23"/>
  <c r="M239" i="23"/>
  <c r="R237" i="23"/>
  <c r="O237" i="23"/>
  <c r="Q237" i="23" s="1"/>
  <c r="M237" i="23"/>
  <c r="R234" i="23"/>
  <c r="Q234" i="23"/>
  <c r="M234" i="23"/>
  <c r="R233" i="23"/>
  <c r="Q233" i="23"/>
  <c r="M233" i="23"/>
  <c r="P230" i="23"/>
  <c r="R230" i="23" s="1"/>
  <c r="O230" i="23"/>
  <c r="M230" i="23"/>
  <c r="P229" i="23"/>
  <c r="R229" i="23" s="1"/>
  <c r="O229" i="23"/>
  <c r="M229" i="23"/>
  <c r="R228" i="23"/>
  <c r="Q228" i="23"/>
  <c r="M228" i="23"/>
  <c r="R226" i="23"/>
  <c r="O226" i="23"/>
  <c r="Q226" i="23" s="1"/>
  <c r="M226" i="23"/>
  <c r="R225" i="23"/>
  <c r="Q225" i="23"/>
  <c r="M225" i="23"/>
  <c r="R224" i="23"/>
  <c r="Q224" i="23"/>
  <c r="M224" i="23"/>
  <c r="R222" i="23"/>
  <c r="Q222" i="23"/>
  <c r="M222" i="23"/>
  <c r="P219" i="23"/>
  <c r="R219" i="23" s="1"/>
  <c r="O219" i="23"/>
  <c r="M219" i="23"/>
  <c r="R218" i="23"/>
  <c r="Q218" i="23"/>
  <c r="M218" i="23"/>
  <c r="R216" i="23"/>
  <c r="Q216" i="23"/>
  <c r="M216" i="23"/>
  <c r="P214" i="23"/>
  <c r="R214" i="23" s="1"/>
  <c r="O214" i="23"/>
  <c r="K214" i="23"/>
  <c r="M214" i="23" s="1"/>
  <c r="R211" i="23"/>
  <c r="Q211" i="23"/>
  <c r="M211" i="23"/>
  <c r="R207" i="23"/>
  <c r="Q207" i="23"/>
  <c r="M207" i="23"/>
  <c r="R204" i="23"/>
  <c r="Q204" i="23"/>
  <c r="M204" i="23"/>
  <c r="R203" i="23"/>
  <c r="O203" i="23"/>
  <c r="Q203" i="23" s="1"/>
  <c r="M203" i="23"/>
  <c r="P202" i="23"/>
  <c r="R202" i="23" s="1"/>
  <c r="O202" i="23"/>
  <c r="M202" i="23"/>
  <c r="R200" i="23"/>
  <c r="Q200" i="23"/>
  <c r="M200" i="23"/>
  <c r="R197" i="23"/>
  <c r="Q197" i="23"/>
  <c r="M197" i="23"/>
  <c r="R195" i="23"/>
  <c r="Q195" i="23"/>
  <c r="M195" i="23"/>
  <c r="R193" i="23"/>
  <c r="Q193" i="23"/>
  <c r="M193" i="23"/>
  <c r="R191" i="23"/>
  <c r="Q191" i="23"/>
  <c r="M191" i="23"/>
  <c r="R190" i="23"/>
  <c r="Q190" i="23"/>
  <c r="M190" i="23"/>
  <c r="R187" i="23"/>
  <c r="O187" i="23"/>
  <c r="Q187" i="23" s="1"/>
  <c r="M187" i="23"/>
  <c r="R184" i="23"/>
  <c r="Q184" i="23"/>
  <c r="M184" i="23"/>
  <c r="R182" i="23"/>
  <c r="Q182" i="23"/>
  <c r="M182" i="23"/>
  <c r="Q180" i="23"/>
  <c r="M180" i="23"/>
  <c r="R178" i="23"/>
  <c r="Q178" i="23"/>
  <c r="M178" i="23"/>
  <c r="R175" i="23"/>
  <c r="Q175" i="23"/>
  <c r="M175" i="23"/>
  <c r="R174" i="23"/>
  <c r="Q174" i="23"/>
  <c r="M174" i="23"/>
  <c r="R171" i="23"/>
  <c r="M171" i="23"/>
  <c r="R169" i="23"/>
  <c r="O169" i="23"/>
  <c r="Q169" i="23" s="1"/>
  <c r="M169" i="23"/>
  <c r="R164" i="23"/>
  <c r="Q164" i="23"/>
  <c r="M164" i="23"/>
  <c r="R161" i="23"/>
  <c r="O161" i="23"/>
  <c r="Q161" i="23" s="1"/>
  <c r="K161" i="23"/>
  <c r="M161" i="23" s="1"/>
  <c r="R160" i="23"/>
  <c r="Q160" i="23"/>
  <c r="M160" i="23"/>
  <c r="R159" i="23"/>
  <c r="Q159" i="23"/>
  <c r="M159" i="23"/>
  <c r="R155" i="23"/>
  <c r="Q155" i="23"/>
  <c r="M155" i="23"/>
  <c r="R154" i="23"/>
  <c r="Q154" i="23"/>
  <c r="M154" i="23"/>
  <c r="R151" i="23"/>
  <c r="O151" i="23"/>
  <c r="Q151" i="23" s="1"/>
  <c r="M151" i="23"/>
  <c r="R149" i="23"/>
  <c r="Q149" i="23"/>
  <c r="K149" i="23"/>
  <c r="M149" i="23" s="1"/>
  <c r="R147" i="23"/>
  <c r="Q147" i="23"/>
  <c r="M147" i="23"/>
  <c r="R143" i="23"/>
  <c r="Q143" i="23"/>
  <c r="M143" i="23"/>
  <c r="R139" i="23"/>
  <c r="O139" i="23"/>
  <c r="Q139" i="23" s="1"/>
  <c r="M139" i="23"/>
  <c r="R137" i="23"/>
  <c r="Q137" i="23"/>
  <c r="M137" i="23"/>
  <c r="R135" i="23"/>
  <c r="O135" i="23"/>
  <c r="Q135" i="23" s="1"/>
  <c r="M135" i="23"/>
  <c r="P132" i="23"/>
  <c r="O132" i="23"/>
  <c r="L132" i="23"/>
  <c r="K132" i="23"/>
  <c r="P130" i="23"/>
  <c r="R130" i="23" s="1"/>
  <c r="M130" i="23"/>
  <c r="R128" i="23"/>
  <c r="Q128" i="23"/>
  <c r="M128" i="23"/>
  <c r="R127" i="23"/>
  <c r="Q127" i="23"/>
  <c r="M127" i="23"/>
  <c r="P122" i="23"/>
  <c r="R122" i="23" s="1"/>
  <c r="O122" i="23"/>
  <c r="M122" i="23"/>
  <c r="P120" i="23"/>
  <c r="R120" i="23" s="1"/>
  <c r="O120" i="23"/>
  <c r="M120" i="23"/>
  <c r="R118" i="23"/>
  <c r="Q118" i="23"/>
  <c r="M118" i="23"/>
  <c r="P116" i="23"/>
  <c r="R116" i="23" s="1"/>
  <c r="O116" i="23"/>
  <c r="M116" i="23"/>
  <c r="P114" i="23"/>
  <c r="O114" i="23"/>
  <c r="L114" i="23"/>
  <c r="K114" i="23"/>
  <c r="M114" i="23" s="1"/>
  <c r="P112" i="23"/>
  <c r="O112" i="23"/>
  <c r="Q112" i="23" s="1"/>
  <c r="L112" i="23"/>
  <c r="K112" i="23"/>
  <c r="R109" i="23"/>
  <c r="Q109" i="23"/>
  <c r="M109" i="23"/>
  <c r="P106" i="23"/>
  <c r="R106" i="23" s="1"/>
  <c r="O106" i="23"/>
  <c r="M106" i="23"/>
  <c r="R105" i="23"/>
  <c r="Q105" i="23"/>
  <c r="M105" i="23"/>
  <c r="R102" i="23"/>
  <c r="O102" i="23"/>
  <c r="M102" i="23"/>
  <c r="P100" i="23"/>
  <c r="R100" i="23" s="1"/>
  <c r="O100" i="23"/>
  <c r="M100" i="23"/>
  <c r="R98" i="23"/>
  <c r="Q98" i="23"/>
  <c r="M98" i="23"/>
  <c r="R97" i="23"/>
  <c r="Q97" i="23"/>
  <c r="M97" i="23"/>
  <c r="R96" i="23"/>
  <c r="Q96" i="23"/>
  <c r="M96" i="23"/>
  <c r="R95" i="23"/>
  <c r="Q95" i="23"/>
  <c r="M95" i="23"/>
  <c r="R92" i="23"/>
  <c r="O92" i="23"/>
  <c r="Q92" i="23" s="1"/>
  <c r="M92" i="23"/>
  <c r="R91" i="23"/>
  <c r="O91" i="23"/>
  <c r="Q91" i="23" s="1"/>
  <c r="M91" i="23"/>
  <c r="R87" i="23"/>
  <c r="Q87" i="23"/>
  <c r="M87" i="23"/>
  <c r="R86" i="23"/>
  <c r="Q86" i="23"/>
  <c r="K86" i="23"/>
  <c r="M86" i="23" s="1"/>
  <c r="R83" i="23"/>
  <c r="O83" i="23"/>
  <c r="Q83" i="23" s="1"/>
  <c r="K83" i="23"/>
  <c r="M83" i="23" s="1"/>
  <c r="R82" i="23"/>
  <c r="Q82" i="23"/>
  <c r="M82" i="23"/>
  <c r="R81" i="23"/>
  <c r="Q81" i="23"/>
  <c r="M81" i="23"/>
  <c r="R79" i="23"/>
  <c r="Q79" i="23"/>
  <c r="M79" i="23"/>
  <c r="R78" i="23"/>
  <c r="Q78" i="23"/>
  <c r="M78" i="23"/>
  <c r="O77" i="23"/>
  <c r="K77" i="23"/>
  <c r="P74" i="23"/>
  <c r="Q74" i="23" s="1"/>
  <c r="M74" i="23"/>
  <c r="R72" i="23"/>
  <c r="Q72" i="23"/>
  <c r="M72" i="23"/>
  <c r="R70" i="23"/>
  <c r="Q70" i="23"/>
  <c r="M70" i="23"/>
  <c r="R67" i="23"/>
  <c r="Q67" i="23"/>
  <c r="M67" i="23"/>
  <c r="R66" i="23"/>
  <c r="Q66" i="23"/>
  <c r="M66" i="23"/>
  <c r="R62" i="23"/>
  <c r="Q62" i="23"/>
  <c r="M62" i="23"/>
  <c r="P59" i="23"/>
  <c r="R59" i="23" s="1"/>
  <c r="O59" i="23"/>
  <c r="M59" i="23"/>
  <c r="R58" i="23"/>
  <c r="Q58" i="23"/>
  <c r="M58" i="23"/>
  <c r="K56" i="23"/>
  <c r="R54" i="23"/>
  <c r="Q54" i="23"/>
  <c r="M54" i="23"/>
  <c r="P51" i="23"/>
  <c r="R51" i="23" s="1"/>
  <c r="O51" i="23"/>
  <c r="M51" i="23"/>
  <c r="P47" i="23"/>
  <c r="R47" i="23" s="1"/>
  <c r="O47" i="23"/>
  <c r="M47" i="23"/>
  <c r="R45" i="23"/>
  <c r="O45" i="23"/>
  <c r="Q45" i="23" s="1"/>
  <c r="M45" i="23"/>
  <c r="R44" i="23"/>
  <c r="Q44" i="23"/>
  <c r="M44" i="23"/>
  <c r="Q42" i="23"/>
  <c r="L42" i="23"/>
  <c r="R42" i="23" s="1"/>
  <c r="K42" i="23"/>
  <c r="P40" i="23"/>
  <c r="R40" i="23" s="1"/>
  <c r="O40" i="23"/>
  <c r="M40" i="23"/>
  <c r="R36" i="23"/>
  <c r="Q36" i="23"/>
  <c r="M36" i="23"/>
  <c r="R34" i="23"/>
  <c r="Q34" i="23"/>
  <c r="M34" i="23"/>
  <c r="R32" i="23"/>
  <c r="Q32" i="23"/>
  <c r="M32" i="23"/>
  <c r="R30" i="23"/>
  <c r="Q30" i="23"/>
  <c r="M30" i="23"/>
  <c r="R28" i="23"/>
  <c r="Q28" i="23"/>
  <c r="M28" i="23"/>
  <c r="R26" i="23"/>
  <c r="O26" i="23"/>
  <c r="M26" i="23"/>
  <c r="R24" i="23"/>
  <c r="Q24" i="23"/>
  <c r="M24" i="23"/>
  <c r="R23" i="23"/>
  <c r="Q23" i="23"/>
  <c r="M23" i="23"/>
  <c r="P19" i="23"/>
  <c r="O19" i="23"/>
  <c r="L19" i="23"/>
  <c r="K19" i="23"/>
  <c r="R17" i="23"/>
  <c r="Q17" i="23"/>
  <c r="M17" i="23"/>
  <c r="R16" i="23"/>
  <c r="Q16" i="23"/>
  <c r="M16" i="23"/>
  <c r="R13" i="23"/>
  <c r="Q13" i="23"/>
  <c r="M13" i="23"/>
  <c r="R12" i="23"/>
  <c r="Q12" i="23"/>
  <c r="M12" i="23"/>
  <c r="R11" i="23"/>
  <c r="Q11" i="23"/>
  <c r="M11" i="23"/>
  <c r="A11" i="23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B9" i="23"/>
  <c r="C9" i="23" s="1"/>
  <c r="D9" i="23" s="1"/>
  <c r="E9" i="23" s="1"/>
  <c r="F9" i="23" s="1"/>
  <c r="G9" i="23" s="1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Q77" i="23" l="1"/>
  <c r="Q214" i="23"/>
  <c r="Q229" i="23"/>
  <c r="Q230" i="23"/>
  <c r="Q305" i="23"/>
  <c r="M77" i="23"/>
  <c r="L321" i="23"/>
  <c r="Q26" i="23"/>
  <c r="Q40" i="23"/>
  <c r="Q47" i="23"/>
  <c r="R77" i="23"/>
  <c r="Q100" i="23"/>
  <c r="Q102" i="23"/>
  <c r="Q106" i="23"/>
  <c r="R114" i="23"/>
  <c r="Q249" i="23"/>
  <c r="Q56" i="23"/>
  <c r="R132" i="23"/>
  <c r="R180" i="23"/>
  <c r="Q202" i="23"/>
  <c r="Q219" i="23"/>
  <c r="Q243" i="23"/>
  <c r="M244" i="23"/>
  <c r="Q244" i="23"/>
  <c r="K321" i="23"/>
  <c r="Q114" i="23"/>
  <c r="Q116" i="23"/>
  <c r="Q120" i="23"/>
  <c r="Q130" i="23"/>
  <c r="M132" i="23"/>
  <c r="M42" i="23"/>
  <c r="R56" i="23"/>
  <c r="R112" i="23"/>
  <c r="M19" i="23"/>
  <c r="O321" i="23"/>
  <c r="Q19" i="23"/>
  <c r="Q51" i="23"/>
  <c r="M56" i="23"/>
  <c r="Q59" i="23"/>
  <c r="R74" i="23"/>
  <c r="M112" i="23"/>
  <c r="Q122" i="23"/>
  <c r="Q132" i="23"/>
  <c r="P321" i="23"/>
  <c r="R19" i="23"/>
  <c r="R244" i="23"/>
  <c r="Q251" i="23"/>
  <c r="Q252" i="23"/>
  <c r="Q296" i="23"/>
  <c r="K86" i="22"/>
  <c r="O243" i="22"/>
  <c r="K83" i="22"/>
  <c r="O83" i="22"/>
  <c r="O305" i="22"/>
  <c r="K305" i="22"/>
  <c r="O203" i="22"/>
  <c r="O284" i="22"/>
  <c r="K214" i="22"/>
  <c r="O92" i="22"/>
  <c r="O161" i="22"/>
  <c r="K161" i="22"/>
  <c r="O226" i="22"/>
  <c r="O237" i="22"/>
  <c r="K56" i="22"/>
  <c r="O304" i="22"/>
  <c r="K304" i="22"/>
  <c r="O261" i="22"/>
  <c r="O187" i="22"/>
  <c r="O45" i="22"/>
  <c r="O169" i="22"/>
  <c r="O151" i="22"/>
  <c r="K149" i="22"/>
  <c r="O139" i="22"/>
  <c r="O135" i="22"/>
  <c r="M321" i="23" l="1"/>
  <c r="Q321" i="23"/>
  <c r="O77" i="22"/>
  <c r="K77" i="22"/>
  <c r="O255" i="22"/>
  <c r="N321" i="22" l="1"/>
  <c r="J321" i="22"/>
  <c r="I321" i="22"/>
  <c r="H321" i="22"/>
  <c r="R320" i="22"/>
  <c r="R318" i="22"/>
  <c r="Q318" i="22"/>
  <c r="M318" i="22"/>
  <c r="R315" i="22"/>
  <c r="Q315" i="22"/>
  <c r="M315" i="22"/>
  <c r="R314" i="22"/>
  <c r="Q314" i="22"/>
  <c r="M314" i="22"/>
  <c r="R312" i="22"/>
  <c r="Q312" i="22"/>
  <c r="M312" i="22"/>
  <c r="R311" i="22"/>
  <c r="Q311" i="22"/>
  <c r="M311" i="22"/>
  <c r="R309" i="22"/>
  <c r="Q309" i="22"/>
  <c r="M309" i="22"/>
  <c r="R307" i="22"/>
  <c r="Q307" i="22"/>
  <c r="M307" i="22"/>
  <c r="P305" i="22"/>
  <c r="R305" i="22" s="1"/>
  <c r="Q305" i="22"/>
  <c r="M305" i="22"/>
  <c r="R304" i="22"/>
  <c r="Q304" i="22"/>
  <c r="M304" i="22"/>
  <c r="R303" i="22"/>
  <c r="Q303" i="22"/>
  <c r="M303" i="22"/>
  <c r="R300" i="22"/>
  <c r="Q300" i="22"/>
  <c r="M300" i="22"/>
  <c r="R298" i="22"/>
  <c r="Q298" i="22"/>
  <c r="M298" i="22"/>
  <c r="P296" i="22"/>
  <c r="R296" i="22" s="1"/>
  <c r="O296" i="22"/>
  <c r="Q296" i="22" s="1"/>
  <c r="M296" i="22"/>
  <c r="R294" i="22"/>
  <c r="Q294" i="22"/>
  <c r="M294" i="22"/>
  <c r="R293" i="22"/>
  <c r="Q293" i="22"/>
  <c r="M293" i="22"/>
  <c r="R290" i="22"/>
  <c r="Q290" i="22"/>
  <c r="K290" i="22"/>
  <c r="M290" i="22" s="1"/>
  <c r="R288" i="22"/>
  <c r="Q288" i="22"/>
  <c r="M288" i="22"/>
  <c r="R287" i="22"/>
  <c r="Q287" i="22"/>
  <c r="M287" i="22"/>
  <c r="R286" i="22"/>
  <c r="Q286" i="22"/>
  <c r="M286" i="22"/>
  <c r="R284" i="22"/>
  <c r="Q284" i="22"/>
  <c r="M284" i="22"/>
  <c r="R281" i="22"/>
  <c r="Q281" i="22"/>
  <c r="M281" i="22"/>
  <c r="R278" i="22"/>
  <c r="R277" i="22"/>
  <c r="Q277" i="22"/>
  <c r="M277" i="22"/>
  <c r="R276" i="22"/>
  <c r="Q276" i="22"/>
  <c r="M276" i="22"/>
  <c r="R274" i="22"/>
  <c r="Q274" i="22"/>
  <c r="M274" i="22"/>
  <c r="R271" i="22"/>
  <c r="Q271" i="22"/>
  <c r="M271" i="22"/>
  <c r="R270" i="22"/>
  <c r="Q270" i="22"/>
  <c r="M270" i="22"/>
  <c r="R267" i="22"/>
  <c r="P267" i="22"/>
  <c r="O267" i="22"/>
  <c r="Q267" i="22" s="1"/>
  <c r="M267" i="22"/>
  <c r="R263" i="22"/>
  <c r="Q263" i="22"/>
  <c r="M263" i="22"/>
  <c r="R261" i="22"/>
  <c r="Q261" i="22"/>
  <c r="M261" i="22"/>
  <c r="R260" i="22"/>
  <c r="Q260" i="22"/>
  <c r="M260" i="22"/>
  <c r="R255" i="22"/>
  <c r="Q255" i="22"/>
  <c r="M255" i="22"/>
  <c r="P252" i="22"/>
  <c r="R252" i="22" s="1"/>
  <c r="O252" i="22"/>
  <c r="M252" i="22"/>
  <c r="P251" i="22"/>
  <c r="R251" i="22" s="1"/>
  <c r="O251" i="22"/>
  <c r="M251" i="22"/>
  <c r="P249" i="22"/>
  <c r="R249" i="22" s="1"/>
  <c r="O249" i="22"/>
  <c r="M249" i="22"/>
  <c r="R248" i="22"/>
  <c r="Q248" i="22"/>
  <c r="M248" i="22"/>
  <c r="R245" i="22"/>
  <c r="Q245" i="22"/>
  <c r="M245" i="22"/>
  <c r="P244" i="22"/>
  <c r="O244" i="22"/>
  <c r="L244" i="22"/>
  <c r="K244" i="22"/>
  <c r="P243" i="22"/>
  <c r="R243" i="22" s="1"/>
  <c r="M243" i="22"/>
  <c r="R239" i="22"/>
  <c r="Q239" i="22"/>
  <c r="M239" i="22"/>
  <c r="R237" i="22"/>
  <c r="Q237" i="22"/>
  <c r="M237" i="22"/>
  <c r="R234" i="22"/>
  <c r="Q234" i="22"/>
  <c r="M234" i="22"/>
  <c r="R233" i="22"/>
  <c r="Q233" i="22"/>
  <c r="M233" i="22"/>
  <c r="P230" i="22"/>
  <c r="R230" i="22" s="1"/>
  <c r="O230" i="22"/>
  <c r="Q230" i="22" s="1"/>
  <c r="M230" i="22"/>
  <c r="P229" i="22"/>
  <c r="R229" i="22" s="1"/>
  <c r="O229" i="22"/>
  <c r="M229" i="22"/>
  <c r="R228" i="22"/>
  <c r="Q228" i="22"/>
  <c r="M228" i="22"/>
  <c r="R226" i="22"/>
  <c r="Q226" i="22"/>
  <c r="M226" i="22"/>
  <c r="R225" i="22"/>
  <c r="Q225" i="22"/>
  <c r="M225" i="22"/>
  <c r="R224" i="22"/>
  <c r="Q224" i="22"/>
  <c r="M224" i="22"/>
  <c r="R222" i="22"/>
  <c r="Q222" i="22"/>
  <c r="M222" i="22"/>
  <c r="P219" i="22"/>
  <c r="R219" i="22" s="1"/>
  <c r="O219" i="22"/>
  <c r="M219" i="22"/>
  <c r="R218" i="22"/>
  <c r="Q218" i="22"/>
  <c r="M218" i="22"/>
  <c r="R216" i="22"/>
  <c r="Q216" i="22"/>
  <c r="M216" i="22"/>
  <c r="P214" i="22"/>
  <c r="R214" i="22" s="1"/>
  <c r="O214" i="22"/>
  <c r="M214" i="22"/>
  <c r="R211" i="22"/>
  <c r="Q211" i="22"/>
  <c r="M211" i="22"/>
  <c r="R207" i="22"/>
  <c r="Q207" i="22"/>
  <c r="M207" i="22"/>
  <c r="R204" i="22"/>
  <c r="Q204" i="22"/>
  <c r="M204" i="22"/>
  <c r="R203" i="22"/>
  <c r="Q203" i="22"/>
  <c r="M203" i="22"/>
  <c r="P202" i="22"/>
  <c r="R202" i="22" s="1"/>
  <c r="O202" i="22"/>
  <c r="M202" i="22"/>
  <c r="R200" i="22"/>
  <c r="Q200" i="22"/>
  <c r="M200" i="22"/>
  <c r="R197" i="22"/>
  <c r="Q197" i="22"/>
  <c r="M197" i="22"/>
  <c r="R195" i="22"/>
  <c r="Q195" i="22"/>
  <c r="M195" i="22"/>
  <c r="R193" i="22"/>
  <c r="Q193" i="22"/>
  <c r="M193" i="22"/>
  <c r="R191" i="22"/>
  <c r="Q191" i="22"/>
  <c r="M191" i="22"/>
  <c r="R190" i="22"/>
  <c r="Q190" i="22"/>
  <c r="M190" i="22"/>
  <c r="R187" i="22"/>
  <c r="Q187" i="22"/>
  <c r="M187" i="22"/>
  <c r="R184" i="22"/>
  <c r="Q184" i="22"/>
  <c r="M184" i="22"/>
  <c r="R182" i="22"/>
  <c r="Q182" i="22"/>
  <c r="M182" i="22"/>
  <c r="P180" i="22"/>
  <c r="R180" i="22" s="1"/>
  <c r="M180" i="22"/>
  <c r="R178" i="22"/>
  <c r="Q178" i="22"/>
  <c r="M178" i="22"/>
  <c r="R175" i="22"/>
  <c r="Q175" i="22"/>
  <c r="M175" i="22"/>
  <c r="R174" i="22"/>
  <c r="Q174" i="22"/>
  <c r="M174" i="22"/>
  <c r="R171" i="22"/>
  <c r="M171" i="22"/>
  <c r="R169" i="22"/>
  <c r="Q169" i="22"/>
  <c r="M169" i="22"/>
  <c r="R164" i="22"/>
  <c r="Q164" i="22"/>
  <c r="M164" i="22"/>
  <c r="R161" i="22"/>
  <c r="Q161" i="22"/>
  <c r="M161" i="22"/>
  <c r="R160" i="22"/>
  <c r="Q160" i="22"/>
  <c r="M160" i="22"/>
  <c r="R159" i="22"/>
  <c r="Q159" i="22"/>
  <c r="M159" i="22"/>
  <c r="R155" i="22"/>
  <c r="Q155" i="22"/>
  <c r="M155" i="22"/>
  <c r="R154" i="22"/>
  <c r="Q154" i="22"/>
  <c r="M154" i="22"/>
  <c r="R151" i="22"/>
  <c r="Q151" i="22"/>
  <c r="M151" i="22"/>
  <c r="R149" i="22"/>
  <c r="Q149" i="22"/>
  <c r="M149" i="22"/>
  <c r="R147" i="22"/>
  <c r="Q147" i="22"/>
  <c r="M147" i="22"/>
  <c r="R143" i="22"/>
  <c r="Q143" i="22"/>
  <c r="M143" i="22"/>
  <c r="R139" i="22"/>
  <c r="Q139" i="22"/>
  <c r="M139" i="22"/>
  <c r="R137" i="22"/>
  <c r="Q137" i="22"/>
  <c r="M137" i="22"/>
  <c r="R135" i="22"/>
  <c r="Q135" i="22"/>
  <c r="M135" i="22"/>
  <c r="P132" i="22"/>
  <c r="O132" i="22"/>
  <c r="L132" i="22"/>
  <c r="K132" i="22"/>
  <c r="P130" i="22"/>
  <c r="R130" i="22" s="1"/>
  <c r="O130" i="22"/>
  <c r="Q130" i="22" s="1"/>
  <c r="M130" i="22"/>
  <c r="R128" i="22"/>
  <c r="Q128" i="22"/>
  <c r="M128" i="22"/>
  <c r="R127" i="22"/>
  <c r="Q127" i="22"/>
  <c r="M127" i="22"/>
  <c r="P122" i="22"/>
  <c r="R122" i="22" s="1"/>
  <c r="O122" i="22"/>
  <c r="M122" i="22"/>
  <c r="P120" i="22"/>
  <c r="R120" i="22" s="1"/>
  <c r="O120" i="22"/>
  <c r="M120" i="22"/>
  <c r="R118" i="22"/>
  <c r="Q118" i="22"/>
  <c r="M118" i="22"/>
  <c r="P116" i="22"/>
  <c r="R116" i="22" s="1"/>
  <c r="O116" i="22"/>
  <c r="M116" i="22"/>
  <c r="P114" i="22"/>
  <c r="O114" i="22"/>
  <c r="L114" i="22"/>
  <c r="K114" i="22"/>
  <c r="M114" i="22" s="1"/>
  <c r="P112" i="22"/>
  <c r="R112" i="22" s="1"/>
  <c r="O112" i="22"/>
  <c r="L112" i="22"/>
  <c r="K112" i="22"/>
  <c r="R109" i="22"/>
  <c r="Q109" i="22"/>
  <c r="M109" i="22"/>
  <c r="P106" i="22"/>
  <c r="R106" i="22" s="1"/>
  <c r="O106" i="22"/>
  <c r="M106" i="22"/>
  <c r="R105" i="22"/>
  <c r="Q105" i="22"/>
  <c r="M105" i="22"/>
  <c r="P102" i="22"/>
  <c r="R102" i="22" s="1"/>
  <c r="O102" i="22"/>
  <c r="M102" i="22"/>
  <c r="P100" i="22"/>
  <c r="R100" i="22" s="1"/>
  <c r="O100" i="22"/>
  <c r="M100" i="22"/>
  <c r="R98" i="22"/>
  <c r="Q98" i="22"/>
  <c r="M98" i="22"/>
  <c r="R97" i="22"/>
  <c r="Q97" i="22"/>
  <c r="M97" i="22"/>
  <c r="R96" i="22"/>
  <c r="Q96" i="22"/>
  <c r="M96" i="22"/>
  <c r="R95" i="22"/>
  <c r="Q95" i="22"/>
  <c r="M95" i="22"/>
  <c r="R92" i="22"/>
  <c r="Q92" i="22"/>
  <c r="M92" i="22"/>
  <c r="R91" i="22"/>
  <c r="O91" i="22"/>
  <c r="Q91" i="22" s="1"/>
  <c r="M91" i="22"/>
  <c r="R87" i="22"/>
  <c r="Q87" i="22"/>
  <c r="M87" i="22"/>
  <c r="R86" i="22"/>
  <c r="Q86" i="22"/>
  <c r="M86" i="22"/>
  <c r="R83" i="22"/>
  <c r="Q83" i="22"/>
  <c r="M83" i="22"/>
  <c r="R82" i="22"/>
  <c r="Q82" i="22"/>
  <c r="M82" i="22"/>
  <c r="R81" i="22"/>
  <c r="Q81" i="22"/>
  <c r="M81" i="22"/>
  <c r="R79" i="22"/>
  <c r="Q79" i="22"/>
  <c r="M79" i="22"/>
  <c r="R78" i="22"/>
  <c r="Q78" i="22"/>
  <c r="M78" i="22"/>
  <c r="P77" i="22"/>
  <c r="L77" i="22"/>
  <c r="Q74" i="22"/>
  <c r="P74" i="22"/>
  <c r="R74" i="22" s="1"/>
  <c r="M74" i="22"/>
  <c r="R72" i="22"/>
  <c r="Q72" i="22"/>
  <c r="M72" i="22"/>
  <c r="R70" i="22"/>
  <c r="Q70" i="22"/>
  <c r="M70" i="22"/>
  <c r="R67" i="22"/>
  <c r="Q67" i="22"/>
  <c r="M67" i="22"/>
  <c r="R66" i="22"/>
  <c r="Q66" i="22"/>
  <c r="M66" i="22"/>
  <c r="R62" i="22"/>
  <c r="Q62" i="22"/>
  <c r="M62" i="22"/>
  <c r="P59" i="22"/>
  <c r="R59" i="22" s="1"/>
  <c r="O59" i="22"/>
  <c r="M59" i="22"/>
  <c r="R58" i="22"/>
  <c r="Q58" i="22"/>
  <c r="M58" i="22"/>
  <c r="R56" i="22"/>
  <c r="P56" i="22"/>
  <c r="O56" i="22"/>
  <c r="L56" i="22"/>
  <c r="M56" i="22"/>
  <c r="R54" i="22"/>
  <c r="Q54" i="22"/>
  <c r="M54" i="22"/>
  <c r="P51" i="22"/>
  <c r="R51" i="22" s="1"/>
  <c r="O51" i="22"/>
  <c r="M51" i="22"/>
  <c r="P47" i="22"/>
  <c r="R47" i="22" s="1"/>
  <c r="O47" i="22"/>
  <c r="M47" i="22"/>
  <c r="R45" i="22"/>
  <c r="Q45" i="22"/>
  <c r="M45" i="22"/>
  <c r="R44" i="22"/>
  <c r="Q44" i="22"/>
  <c r="M44" i="22"/>
  <c r="Q42" i="22"/>
  <c r="L42" i="22"/>
  <c r="R42" i="22" s="1"/>
  <c r="K42" i="22"/>
  <c r="P40" i="22"/>
  <c r="R40" i="22" s="1"/>
  <c r="O40" i="22"/>
  <c r="Q40" i="22" s="1"/>
  <c r="M40" i="22"/>
  <c r="R36" i="22"/>
  <c r="Q36" i="22"/>
  <c r="M36" i="22"/>
  <c r="R34" i="22"/>
  <c r="Q34" i="22"/>
  <c r="M34" i="22"/>
  <c r="R32" i="22"/>
  <c r="Q32" i="22"/>
  <c r="M32" i="22"/>
  <c r="R30" i="22"/>
  <c r="Q30" i="22"/>
  <c r="M30" i="22"/>
  <c r="R28" i="22"/>
  <c r="Q28" i="22"/>
  <c r="M28" i="22"/>
  <c r="P26" i="22"/>
  <c r="R26" i="22" s="1"/>
  <c r="O26" i="22"/>
  <c r="M26" i="22"/>
  <c r="R24" i="22"/>
  <c r="Q24" i="22"/>
  <c r="M24" i="22"/>
  <c r="R23" i="22"/>
  <c r="Q23" i="22"/>
  <c r="M23" i="22"/>
  <c r="P19" i="22"/>
  <c r="O19" i="22"/>
  <c r="L19" i="22"/>
  <c r="K19" i="22"/>
  <c r="R17" i="22"/>
  <c r="Q17" i="22"/>
  <c r="M17" i="22"/>
  <c r="R16" i="22"/>
  <c r="Q16" i="22"/>
  <c r="M16" i="22"/>
  <c r="R13" i="22"/>
  <c r="Q13" i="22"/>
  <c r="M13" i="22"/>
  <c r="R12" i="22"/>
  <c r="Q12" i="22"/>
  <c r="M12" i="22"/>
  <c r="R11" i="22"/>
  <c r="Q11" i="22"/>
  <c r="M11" i="22"/>
  <c r="A11" i="22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C9" i="22"/>
  <c r="D9" i="22" s="1"/>
  <c r="E9" i="22" s="1"/>
  <c r="F9" i="22" s="1"/>
  <c r="G9" i="22" s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B9" i="22"/>
  <c r="Q26" i="22" l="1"/>
  <c r="K321" i="22"/>
  <c r="Q56" i="22"/>
  <c r="Q180" i="22"/>
  <c r="Q214" i="22"/>
  <c r="Q114" i="22"/>
  <c r="Q249" i="22"/>
  <c r="Q251" i="22"/>
  <c r="A232" i="22"/>
  <c r="A233" i="22" s="1"/>
  <c r="A234" i="22" s="1"/>
  <c r="A235" i="22" s="1"/>
  <c r="A236" i="22" s="1"/>
  <c r="A237" i="22" s="1"/>
  <c r="A238" i="22" s="1"/>
  <c r="O321" i="22"/>
  <c r="Q47" i="22"/>
  <c r="Q51" i="22"/>
  <c r="Q77" i="22"/>
  <c r="M112" i="22"/>
  <c r="Q120" i="22"/>
  <c r="Q122" i="22"/>
  <c r="M132" i="22"/>
  <c r="Q219" i="22"/>
  <c r="Q252" i="22"/>
  <c r="R244" i="22"/>
  <c r="M19" i="22"/>
  <c r="Q59" i="22"/>
  <c r="Q100" i="22"/>
  <c r="Q112" i="22"/>
  <c r="Q132" i="22"/>
  <c r="Q229" i="22"/>
  <c r="M244" i="22"/>
  <c r="Q19" i="22"/>
  <c r="R77" i="22"/>
  <c r="L321" i="22"/>
  <c r="M42" i="22"/>
  <c r="M77" i="22"/>
  <c r="Q102" i="22"/>
  <c r="Q106" i="22"/>
  <c r="R114" i="22"/>
  <c r="Q116" i="22"/>
  <c r="R132" i="22"/>
  <c r="P321" i="22"/>
  <c r="R19" i="22"/>
  <c r="Q202" i="22"/>
  <c r="Q243" i="22"/>
  <c r="Q244" i="22"/>
  <c r="A239" i="22" l="1"/>
  <c r="A240" i="22" s="1"/>
  <c r="A241" i="22" s="1"/>
  <c r="A242" i="22" s="1"/>
  <c r="M321" i="22"/>
  <c r="Q321" i="22"/>
  <c r="A243" i="22" l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N320" i="21"/>
  <c r="J320" i="21"/>
  <c r="I320" i="21"/>
  <c r="H320" i="21"/>
  <c r="R319" i="21"/>
  <c r="R317" i="21"/>
  <c r="Q317" i="21"/>
  <c r="M317" i="21"/>
  <c r="R314" i="21"/>
  <c r="Q314" i="21"/>
  <c r="M314" i="21"/>
  <c r="R313" i="21"/>
  <c r="Q313" i="21"/>
  <c r="M313" i="21"/>
  <c r="R311" i="21"/>
  <c r="Q311" i="21"/>
  <c r="M311" i="21"/>
  <c r="R310" i="21"/>
  <c r="Q310" i="21"/>
  <c r="M310" i="21"/>
  <c r="R308" i="21"/>
  <c r="Q308" i="21"/>
  <c r="M308" i="21"/>
  <c r="R306" i="21"/>
  <c r="Q306" i="21"/>
  <c r="M306" i="21"/>
  <c r="P304" i="21"/>
  <c r="R304" i="21" s="1"/>
  <c r="O304" i="21"/>
  <c r="Q304" i="21" s="1"/>
  <c r="M304" i="21"/>
  <c r="R303" i="21"/>
  <c r="Q303" i="21"/>
  <c r="M303" i="21"/>
  <c r="R302" i="21"/>
  <c r="Q302" i="21"/>
  <c r="M302" i="21"/>
  <c r="R299" i="21"/>
  <c r="Q299" i="21"/>
  <c r="M299" i="21"/>
  <c r="R297" i="21"/>
  <c r="Q297" i="21"/>
  <c r="M297" i="21"/>
  <c r="P295" i="21"/>
  <c r="R295" i="21" s="1"/>
  <c r="O295" i="21"/>
  <c r="Q295" i="21" s="1"/>
  <c r="M295" i="21"/>
  <c r="R293" i="21"/>
  <c r="Q293" i="21"/>
  <c r="M293" i="21"/>
  <c r="R292" i="21"/>
  <c r="Q292" i="21"/>
  <c r="M292" i="21"/>
  <c r="R289" i="21"/>
  <c r="Q289" i="21"/>
  <c r="K289" i="21"/>
  <c r="M289" i="21" s="1"/>
  <c r="R287" i="21"/>
  <c r="Q287" i="21"/>
  <c r="M287" i="21"/>
  <c r="R286" i="21"/>
  <c r="Q286" i="21"/>
  <c r="M286" i="21"/>
  <c r="R285" i="21"/>
  <c r="Q285" i="21"/>
  <c r="M285" i="21"/>
  <c r="R283" i="21"/>
  <c r="Q283" i="21"/>
  <c r="M283" i="21"/>
  <c r="R280" i="21"/>
  <c r="Q280" i="21"/>
  <c r="M280" i="21"/>
  <c r="R277" i="21"/>
  <c r="R276" i="21"/>
  <c r="Q276" i="21"/>
  <c r="M276" i="21"/>
  <c r="R275" i="21"/>
  <c r="Q275" i="21"/>
  <c r="M275" i="21"/>
  <c r="R273" i="21"/>
  <c r="Q273" i="21"/>
  <c r="M273" i="21"/>
  <c r="R270" i="21"/>
  <c r="Q270" i="21"/>
  <c r="M270" i="21"/>
  <c r="R269" i="21"/>
  <c r="Q269" i="21"/>
  <c r="M269" i="21"/>
  <c r="P266" i="21"/>
  <c r="R266" i="21" s="1"/>
  <c r="O266" i="21"/>
  <c r="Q266" i="21" s="1"/>
  <c r="M266" i="21"/>
  <c r="R263" i="21"/>
  <c r="Q263" i="21"/>
  <c r="M263" i="21"/>
  <c r="R261" i="21"/>
  <c r="Q261" i="21"/>
  <c r="M261" i="21"/>
  <c r="R260" i="21"/>
  <c r="Q260" i="21"/>
  <c r="M260" i="21"/>
  <c r="R255" i="21"/>
  <c r="Q255" i="21"/>
  <c r="M255" i="21"/>
  <c r="P252" i="21"/>
  <c r="R252" i="21" s="1"/>
  <c r="O252" i="21"/>
  <c r="M252" i="21"/>
  <c r="P251" i="21"/>
  <c r="R251" i="21" s="1"/>
  <c r="O251" i="21"/>
  <c r="Q251" i="21" s="1"/>
  <c r="M251" i="21"/>
  <c r="P249" i="21"/>
  <c r="R249" i="21" s="1"/>
  <c r="O249" i="21"/>
  <c r="Q249" i="21" s="1"/>
  <c r="M249" i="21"/>
  <c r="R248" i="21"/>
  <c r="Q248" i="21"/>
  <c r="M248" i="21"/>
  <c r="R245" i="21"/>
  <c r="Q245" i="21"/>
  <c r="M245" i="21"/>
  <c r="P244" i="21"/>
  <c r="O244" i="21"/>
  <c r="L244" i="21"/>
  <c r="K244" i="21"/>
  <c r="P243" i="21"/>
  <c r="R243" i="21" s="1"/>
  <c r="O243" i="21"/>
  <c r="M243" i="21"/>
  <c r="R239" i="21"/>
  <c r="Q239" i="21"/>
  <c r="M239" i="21"/>
  <c r="R237" i="21"/>
  <c r="Q237" i="21"/>
  <c r="M237" i="21"/>
  <c r="R234" i="21"/>
  <c r="Q234" i="21"/>
  <c r="M234" i="21"/>
  <c r="R233" i="21"/>
  <c r="Q233" i="21"/>
  <c r="M233" i="21"/>
  <c r="P230" i="21"/>
  <c r="R230" i="21" s="1"/>
  <c r="O230" i="21"/>
  <c r="Q230" i="21" s="1"/>
  <c r="M230" i="21"/>
  <c r="P229" i="21"/>
  <c r="R229" i="21" s="1"/>
  <c r="O229" i="21"/>
  <c r="M229" i="21"/>
  <c r="R228" i="21"/>
  <c r="Q228" i="21"/>
  <c r="M228" i="21"/>
  <c r="R226" i="21"/>
  <c r="Q226" i="21"/>
  <c r="M226" i="21"/>
  <c r="R225" i="21"/>
  <c r="Q225" i="21"/>
  <c r="M225" i="21"/>
  <c r="R224" i="21"/>
  <c r="Q224" i="21"/>
  <c r="M224" i="21"/>
  <c r="R222" i="21"/>
  <c r="Q222" i="21"/>
  <c r="M222" i="21"/>
  <c r="P219" i="21"/>
  <c r="R219" i="21" s="1"/>
  <c r="O219" i="21"/>
  <c r="M219" i="21"/>
  <c r="R218" i="21"/>
  <c r="Q218" i="21"/>
  <c r="M218" i="21"/>
  <c r="R216" i="21"/>
  <c r="Q216" i="21"/>
  <c r="M216" i="21"/>
  <c r="P214" i="21"/>
  <c r="R214" i="21" s="1"/>
  <c r="O214" i="21"/>
  <c r="Q214" i="21" s="1"/>
  <c r="M214" i="21"/>
  <c r="R211" i="21"/>
  <c r="Q211" i="21"/>
  <c r="M211" i="21"/>
  <c r="R207" i="21"/>
  <c r="Q207" i="21"/>
  <c r="M207" i="21"/>
  <c r="R204" i="21"/>
  <c r="Q204" i="21"/>
  <c r="M204" i="21"/>
  <c r="R203" i="21"/>
  <c r="Q203" i="21"/>
  <c r="M203" i="21"/>
  <c r="P202" i="21"/>
  <c r="R202" i="21" s="1"/>
  <c r="O202" i="21"/>
  <c r="M202" i="21"/>
  <c r="R200" i="21"/>
  <c r="Q200" i="21"/>
  <c r="M200" i="21"/>
  <c r="R197" i="21"/>
  <c r="Q197" i="21"/>
  <c r="M197" i="21"/>
  <c r="R195" i="21"/>
  <c r="Q195" i="21"/>
  <c r="M195" i="21"/>
  <c r="R193" i="21"/>
  <c r="Q193" i="21"/>
  <c r="M193" i="21"/>
  <c r="R191" i="21"/>
  <c r="Q191" i="21"/>
  <c r="M191" i="21"/>
  <c r="R190" i="21"/>
  <c r="Q190" i="21"/>
  <c r="M190" i="21"/>
  <c r="R187" i="21"/>
  <c r="Q187" i="21"/>
  <c r="M187" i="21"/>
  <c r="R184" i="21"/>
  <c r="Q184" i="21"/>
  <c r="M184" i="21"/>
  <c r="R182" i="21"/>
  <c r="Q182" i="21"/>
  <c r="M182" i="21"/>
  <c r="P180" i="21"/>
  <c r="R180" i="21" s="1"/>
  <c r="M180" i="21"/>
  <c r="R178" i="21"/>
  <c r="Q178" i="21"/>
  <c r="M178" i="21"/>
  <c r="R175" i="21"/>
  <c r="Q175" i="21"/>
  <c r="M175" i="21"/>
  <c r="R174" i="21"/>
  <c r="Q174" i="21"/>
  <c r="M174" i="21"/>
  <c r="R171" i="21"/>
  <c r="M171" i="21"/>
  <c r="R169" i="21"/>
  <c r="Q169" i="21"/>
  <c r="M169" i="21"/>
  <c r="R164" i="21"/>
  <c r="Q164" i="21"/>
  <c r="M164" i="21"/>
  <c r="R161" i="21"/>
  <c r="Q161" i="21"/>
  <c r="K161" i="21"/>
  <c r="M161" i="21" s="1"/>
  <c r="R160" i="21"/>
  <c r="Q160" i="21"/>
  <c r="M160" i="21"/>
  <c r="R159" i="21"/>
  <c r="Q159" i="21"/>
  <c r="M159" i="21"/>
  <c r="R155" i="21"/>
  <c r="Q155" i="21"/>
  <c r="M155" i="21"/>
  <c r="R154" i="21"/>
  <c r="Q154" i="21"/>
  <c r="M154" i="21"/>
  <c r="R151" i="21"/>
  <c r="Q151" i="21"/>
  <c r="M151" i="21"/>
  <c r="R149" i="21"/>
  <c r="Q149" i="21"/>
  <c r="M149" i="21"/>
  <c r="R147" i="21"/>
  <c r="Q147" i="21"/>
  <c r="M147" i="21"/>
  <c r="R143" i="21"/>
  <c r="Q143" i="21"/>
  <c r="M143" i="21"/>
  <c r="R139" i="21"/>
  <c r="Q139" i="21"/>
  <c r="M139" i="21"/>
  <c r="R137" i="21"/>
  <c r="Q137" i="21"/>
  <c r="M137" i="21"/>
  <c r="R135" i="21"/>
  <c r="Q135" i="21"/>
  <c r="M135" i="21"/>
  <c r="P132" i="21"/>
  <c r="O132" i="21"/>
  <c r="L132" i="21"/>
  <c r="K132" i="21"/>
  <c r="P130" i="21"/>
  <c r="R130" i="21" s="1"/>
  <c r="O130" i="21"/>
  <c r="M130" i="21"/>
  <c r="R128" i="21"/>
  <c r="Q128" i="21"/>
  <c r="M128" i="21"/>
  <c r="R127" i="21"/>
  <c r="Q127" i="21"/>
  <c r="M127" i="21"/>
  <c r="P122" i="21"/>
  <c r="R122" i="21" s="1"/>
  <c r="O122" i="21"/>
  <c r="Q122" i="21" s="1"/>
  <c r="M122" i="21"/>
  <c r="P120" i="21"/>
  <c r="R120" i="21" s="1"/>
  <c r="O120" i="21"/>
  <c r="M120" i="21"/>
  <c r="R118" i="21"/>
  <c r="Q118" i="21"/>
  <c r="M118" i="21"/>
  <c r="P116" i="21"/>
  <c r="R116" i="21" s="1"/>
  <c r="O116" i="21"/>
  <c r="M116" i="21"/>
  <c r="P114" i="21"/>
  <c r="O114" i="21"/>
  <c r="Q114" i="21" s="1"/>
  <c r="L114" i="21"/>
  <c r="K114" i="21"/>
  <c r="M114" i="21" s="1"/>
  <c r="P112" i="21"/>
  <c r="R112" i="21" s="1"/>
  <c r="O112" i="21"/>
  <c r="Q112" i="21" s="1"/>
  <c r="L112" i="21"/>
  <c r="K112" i="21"/>
  <c r="R109" i="21"/>
  <c r="Q109" i="21"/>
  <c r="M109" i="21"/>
  <c r="P106" i="21"/>
  <c r="R106" i="21" s="1"/>
  <c r="O106" i="21"/>
  <c r="M106" i="21"/>
  <c r="R105" i="21"/>
  <c r="Q105" i="21"/>
  <c r="M105" i="21"/>
  <c r="P102" i="21"/>
  <c r="R102" i="21" s="1"/>
  <c r="O102" i="21"/>
  <c r="M102" i="21"/>
  <c r="P100" i="21"/>
  <c r="R100" i="21" s="1"/>
  <c r="O100" i="21"/>
  <c r="Q100" i="21" s="1"/>
  <c r="M100" i="21"/>
  <c r="R98" i="21"/>
  <c r="Q98" i="21"/>
  <c r="M98" i="21"/>
  <c r="R97" i="21"/>
  <c r="Q97" i="21"/>
  <c r="M97" i="21"/>
  <c r="R96" i="21"/>
  <c r="Q96" i="21"/>
  <c r="M96" i="21"/>
  <c r="R95" i="21"/>
  <c r="Q95" i="21"/>
  <c r="M95" i="21"/>
  <c r="R92" i="21"/>
  <c r="Q92" i="21"/>
  <c r="M92" i="21"/>
  <c r="R91" i="21"/>
  <c r="O91" i="21"/>
  <c r="Q91" i="21" s="1"/>
  <c r="M91" i="21"/>
  <c r="R87" i="21"/>
  <c r="Q87" i="21"/>
  <c r="M87" i="21"/>
  <c r="R86" i="21"/>
  <c r="Q86" i="21"/>
  <c r="M86" i="21"/>
  <c r="R83" i="21"/>
  <c r="Q83" i="21"/>
  <c r="M83" i="21"/>
  <c r="R82" i="21"/>
  <c r="Q82" i="21"/>
  <c r="M82" i="21"/>
  <c r="R81" i="21"/>
  <c r="Q81" i="21"/>
  <c r="M81" i="21"/>
  <c r="R79" i="21"/>
  <c r="Q79" i="21"/>
  <c r="M79" i="21"/>
  <c r="R78" i="21"/>
  <c r="Q78" i="21"/>
  <c r="M78" i="21"/>
  <c r="P77" i="21"/>
  <c r="O77" i="21"/>
  <c r="L77" i="21"/>
  <c r="K77" i="21"/>
  <c r="M77" i="21" s="1"/>
  <c r="P74" i="21"/>
  <c r="R74" i="21" s="1"/>
  <c r="M74" i="21"/>
  <c r="R72" i="21"/>
  <c r="Q72" i="21"/>
  <c r="M72" i="21"/>
  <c r="R70" i="21"/>
  <c r="Q70" i="21"/>
  <c r="M70" i="21"/>
  <c r="R67" i="21"/>
  <c r="Q67" i="21"/>
  <c r="M67" i="21"/>
  <c r="R66" i="21"/>
  <c r="Q66" i="21"/>
  <c r="M66" i="21"/>
  <c r="R62" i="21"/>
  <c r="Q62" i="21"/>
  <c r="M62" i="21"/>
  <c r="P59" i="21"/>
  <c r="R59" i="21" s="1"/>
  <c r="O59" i="21"/>
  <c r="Q59" i="21" s="1"/>
  <c r="M59" i="21"/>
  <c r="R58" i="21"/>
  <c r="Q58" i="21"/>
  <c r="M58" i="21"/>
  <c r="P56" i="21"/>
  <c r="O56" i="21"/>
  <c r="L56" i="21"/>
  <c r="K56" i="21"/>
  <c r="M56" i="21" s="1"/>
  <c r="R54" i="21"/>
  <c r="Q54" i="21"/>
  <c r="M54" i="21"/>
  <c r="P51" i="21"/>
  <c r="R51" i="21" s="1"/>
  <c r="O51" i="21"/>
  <c r="M51" i="21"/>
  <c r="P47" i="21"/>
  <c r="R47" i="21" s="1"/>
  <c r="O47" i="21"/>
  <c r="Q47" i="21" s="1"/>
  <c r="M47" i="21"/>
  <c r="R45" i="21"/>
  <c r="Q45" i="21"/>
  <c r="M45" i="21"/>
  <c r="R44" i="21"/>
  <c r="Q44" i="21"/>
  <c r="M44" i="21"/>
  <c r="R42" i="21"/>
  <c r="Q42" i="21"/>
  <c r="L42" i="21"/>
  <c r="K42" i="21"/>
  <c r="M42" i="21" s="1"/>
  <c r="P40" i="21"/>
  <c r="R40" i="21" s="1"/>
  <c r="O40" i="21"/>
  <c r="M40" i="21"/>
  <c r="R36" i="21"/>
  <c r="Q36" i="21"/>
  <c r="M36" i="21"/>
  <c r="R34" i="21"/>
  <c r="Q34" i="21"/>
  <c r="M34" i="21"/>
  <c r="R32" i="21"/>
  <c r="Q32" i="21"/>
  <c r="M32" i="21"/>
  <c r="R30" i="21"/>
  <c r="Q30" i="21"/>
  <c r="M30" i="21"/>
  <c r="R28" i="21"/>
  <c r="Q28" i="21"/>
  <c r="M28" i="21"/>
  <c r="P26" i="21"/>
  <c r="R26" i="21" s="1"/>
  <c r="O26" i="21"/>
  <c r="Q26" i="21" s="1"/>
  <c r="M26" i="21"/>
  <c r="R24" i="21"/>
  <c r="Q24" i="21"/>
  <c r="M24" i="21"/>
  <c r="R23" i="21"/>
  <c r="Q23" i="21"/>
  <c r="M23" i="21"/>
  <c r="P19" i="21"/>
  <c r="O19" i="21"/>
  <c r="L19" i="21"/>
  <c r="L320" i="21" s="1"/>
  <c r="K19" i="21"/>
  <c r="R17" i="21"/>
  <c r="Q17" i="21"/>
  <c r="M17" i="21"/>
  <c r="R16" i="21"/>
  <c r="Q16" i="21"/>
  <c r="M16" i="21"/>
  <c r="R13" i="21"/>
  <c r="Q13" i="21"/>
  <c r="M13" i="21"/>
  <c r="R12" i="21"/>
  <c r="Q12" i="21"/>
  <c r="M12" i="21"/>
  <c r="R11" i="21"/>
  <c r="Q11" i="21"/>
  <c r="M11" i="21"/>
  <c r="A11" i="2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B9" i="21"/>
  <c r="C9" i="21" s="1"/>
  <c r="D9" i="21" s="1"/>
  <c r="E9" i="21" s="1"/>
  <c r="F9" i="21" s="1"/>
  <c r="G9" i="21" s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R132" i="21" l="1"/>
  <c r="Q180" i="21"/>
  <c r="Q40" i="21"/>
  <c r="Q51" i="21"/>
  <c r="R56" i="21"/>
  <c r="Q74" i="21"/>
  <c r="R77" i="21"/>
  <c r="Q116" i="21"/>
  <c r="M132" i="21"/>
  <c r="Q252" i="21"/>
  <c r="O320" i="21"/>
  <c r="Q219" i="21"/>
  <c r="P320" i="21"/>
  <c r="R244" i="21"/>
  <c r="K320" i="21"/>
  <c r="Q56" i="21"/>
  <c r="Q77" i="21"/>
  <c r="M112" i="21"/>
  <c r="Q120" i="21"/>
  <c r="Q130" i="21"/>
  <c r="Q132" i="21"/>
  <c r="Q229" i="21"/>
  <c r="M244" i="21"/>
  <c r="M19" i="21"/>
  <c r="R19" i="21"/>
  <c r="Q102" i="21"/>
  <c r="Q106" i="21"/>
  <c r="R114" i="21"/>
  <c r="Q19" i="21"/>
  <c r="Q202" i="21"/>
  <c r="Q243" i="21"/>
  <c r="Q244" i="21"/>
  <c r="K161" i="20"/>
  <c r="O26" i="20"/>
  <c r="O102" i="20"/>
  <c r="A11" i="20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L244" i="20"/>
  <c r="R244" i="20" s="1"/>
  <c r="L132" i="20"/>
  <c r="L112" i="20"/>
  <c r="L77" i="20"/>
  <c r="L42" i="20"/>
  <c r="L19" i="20"/>
  <c r="P295" i="20"/>
  <c r="R295" i="20" s="1"/>
  <c r="P266" i="20"/>
  <c r="R266" i="20" s="1"/>
  <c r="P249" i="20"/>
  <c r="R249" i="20" s="1"/>
  <c r="P244" i="20"/>
  <c r="P132" i="20"/>
  <c r="P120" i="20"/>
  <c r="R120" i="20" s="1"/>
  <c r="P112" i="20"/>
  <c r="P100" i="20"/>
  <c r="P77" i="20"/>
  <c r="P47" i="20"/>
  <c r="R47" i="20" s="1"/>
  <c r="P40" i="20"/>
  <c r="R40" i="20" s="1"/>
  <c r="P19" i="20"/>
  <c r="N320" i="20"/>
  <c r="J320" i="20"/>
  <c r="I320" i="20"/>
  <c r="H320" i="20"/>
  <c r="R319" i="20"/>
  <c r="R317" i="20"/>
  <c r="Q317" i="20"/>
  <c r="M317" i="20"/>
  <c r="R314" i="20"/>
  <c r="Q314" i="20"/>
  <c r="M314" i="20"/>
  <c r="R313" i="20"/>
  <c r="Q313" i="20"/>
  <c r="M313" i="20"/>
  <c r="R311" i="20"/>
  <c r="Q311" i="20"/>
  <c r="M311" i="20"/>
  <c r="R310" i="20"/>
  <c r="Q310" i="20"/>
  <c r="M310" i="20"/>
  <c r="R308" i="20"/>
  <c r="Q308" i="20"/>
  <c r="M308" i="20"/>
  <c r="R306" i="20"/>
  <c r="Q306" i="20"/>
  <c r="M306" i="20"/>
  <c r="P304" i="20"/>
  <c r="R304" i="20" s="1"/>
  <c r="O304" i="20"/>
  <c r="M304" i="20"/>
  <c r="R303" i="20"/>
  <c r="Q303" i="20"/>
  <c r="M303" i="20"/>
  <c r="R302" i="20"/>
  <c r="Q302" i="20"/>
  <c r="M302" i="20"/>
  <c r="R299" i="20"/>
  <c r="Q299" i="20"/>
  <c r="M299" i="20"/>
  <c r="R297" i="20"/>
  <c r="Q297" i="20"/>
  <c r="M297" i="20"/>
  <c r="O295" i="20"/>
  <c r="Q295" i="20" s="1"/>
  <c r="M295" i="20"/>
  <c r="R293" i="20"/>
  <c r="Q293" i="20"/>
  <c r="M293" i="20"/>
  <c r="R292" i="20"/>
  <c r="Q292" i="20"/>
  <c r="M292" i="20"/>
  <c r="R289" i="20"/>
  <c r="Q289" i="20"/>
  <c r="K289" i="20"/>
  <c r="M289" i="20" s="1"/>
  <c r="R287" i="20"/>
  <c r="Q287" i="20"/>
  <c r="M287" i="20"/>
  <c r="R286" i="20"/>
  <c r="Q286" i="20"/>
  <c r="M286" i="20"/>
  <c r="R285" i="20"/>
  <c r="Q285" i="20"/>
  <c r="M285" i="20"/>
  <c r="R283" i="20"/>
  <c r="Q283" i="20"/>
  <c r="M283" i="20"/>
  <c r="R280" i="20"/>
  <c r="Q280" i="20"/>
  <c r="M280" i="20"/>
  <c r="R277" i="20"/>
  <c r="R276" i="20"/>
  <c r="Q276" i="20"/>
  <c r="M276" i="20"/>
  <c r="R275" i="20"/>
  <c r="Q275" i="20"/>
  <c r="M275" i="20"/>
  <c r="R273" i="20"/>
  <c r="Q273" i="20"/>
  <c r="M273" i="20"/>
  <c r="R270" i="20"/>
  <c r="Q270" i="20"/>
  <c r="M270" i="20"/>
  <c r="R269" i="20"/>
  <c r="Q269" i="20"/>
  <c r="M269" i="20"/>
  <c r="O266" i="20"/>
  <c r="M266" i="20"/>
  <c r="R263" i="20"/>
  <c r="Q263" i="20"/>
  <c r="M263" i="20"/>
  <c r="R261" i="20"/>
  <c r="Q261" i="20"/>
  <c r="M261" i="20"/>
  <c r="R260" i="20"/>
  <c r="M260" i="20"/>
  <c r="R255" i="20"/>
  <c r="Q255" i="20"/>
  <c r="M255" i="20"/>
  <c r="P252" i="20"/>
  <c r="R252" i="20" s="1"/>
  <c r="O252" i="20"/>
  <c r="M252" i="20"/>
  <c r="P251" i="20"/>
  <c r="R251" i="20" s="1"/>
  <c r="O251" i="20"/>
  <c r="Q251" i="20" s="1"/>
  <c r="M251" i="20"/>
  <c r="O249" i="20"/>
  <c r="Q249" i="20" s="1"/>
  <c r="R248" i="20"/>
  <c r="Q248" i="20"/>
  <c r="M248" i="20"/>
  <c r="R245" i="20"/>
  <c r="Q245" i="20"/>
  <c r="M245" i="20"/>
  <c r="O244" i="20"/>
  <c r="Q244" i="20" s="1"/>
  <c r="K244" i="20"/>
  <c r="M244" i="20" s="1"/>
  <c r="P243" i="20"/>
  <c r="R243" i="20" s="1"/>
  <c r="O243" i="20"/>
  <c r="M243" i="20"/>
  <c r="R239" i="20"/>
  <c r="Q239" i="20"/>
  <c r="M239" i="20"/>
  <c r="R237" i="20"/>
  <c r="Q237" i="20"/>
  <c r="M237" i="20"/>
  <c r="R234" i="20"/>
  <c r="Q234" i="20"/>
  <c r="M234" i="20"/>
  <c r="R233" i="20"/>
  <c r="Q233" i="20"/>
  <c r="M233" i="20"/>
  <c r="P230" i="20"/>
  <c r="R230" i="20" s="1"/>
  <c r="O230" i="20"/>
  <c r="Q230" i="20" s="1"/>
  <c r="M230" i="20"/>
  <c r="P229" i="20"/>
  <c r="R229" i="20" s="1"/>
  <c r="O229" i="20"/>
  <c r="M229" i="20"/>
  <c r="R228" i="20"/>
  <c r="Q228" i="20"/>
  <c r="M228" i="20"/>
  <c r="R226" i="20"/>
  <c r="Q226" i="20"/>
  <c r="M226" i="20"/>
  <c r="R225" i="20"/>
  <c r="Q225" i="20"/>
  <c r="M225" i="20"/>
  <c r="R224" i="20"/>
  <c r="Q224" i="20"/>
  <c r="M224" i="20"/>
  <c r="R222" i="20"/>
  <c r="Q222" i="20"/>
  <c r="M222" i="20"/>
  <c r="P219" i="20"/>
  <c r="R219" i="20" s="1"/>
  <c r="O219" i="20"/>
  <c r="M219" i="20"/>
  <c r="R218" i="20"/>
  <c r="Q218" i="20"/>
  <c r="M218" i="20"/>
  <c r="R216" i="20"/>
  <c r="Q216" i="20"/>
  <c r="M216" i="20"/>
  <c r="P214" i="20"/>
  <c r="Q214" i="20" s="1"/>
  <c r="O214" i="20"/>
  <c r="M214" i="20"/>
  <c r="R211" i="20"/>
  <c r="Q211" i="20"/>
  <c r="M211" i="20"/>
  <c r="R207" i="20"/>
  <c r="Q207" i="20"/>
  <c r="M207" i="20"/>
  <c r="R204" i="20"/>
  <c r="Q204" i="20"/>
  <c r="M204" i="20"/>
  <c r="R203" i="20"/>
  <c r="Q203" i="20"/>
  <c r="M203" i="20"/>
  <c r="P202" i="20"/>
  <c r="R202" i="20" s="1"/>
  <c r="O202" i="20"/>
  <c r="M202" i="20"/>
  <c r="R200" i="20"/>
  <c r="Q200" i="20"/>
  <c r="M200" i="20"/>
  <c r="R197" i="20"/>
  <c r="Q197" i="20"/>
  <c r="M197" i="20"/>
  <c r="R195" i="20"/>
  <c r="Q195" i="20"/>
  <c r="M195" i="20"/>
  <c r="R193" i="20"/>
  <c r="Q193" i="20"/>
  <c r="M193" i="20"/>
  <c r="R191" i="20"/>
  <c r="Q191" i="20"/>
  <c r="M191" i="20"/>
  <c r="R190" i="20"/>
  <c r="Q190" i="20"/>
  <c r="M190" i="20"/>
  <c r="R187" i="20"/>
  <c r="Q187" i="20"/>
  <c r="M187" i="20"/>
  <c r="R184" i="20"/>
  <c r="Q184" i="20"/>
  <c r="M184" i="20"/>
  <c r="R182" i="20"/>
  <c r="Q182" i="20"/>
  <c r="M182" i="20"/>
  <c r="P180" i="20"/>
  <c r="Q180" i="20" s="1"/>
  <c r="M180" i="20"/>
  <c r="R178" i="20"/>
  <c r="Q178" i="20"/>
  <c r="M178" i="20"/>
  <c r="R175" i="20"/>
  <c r="Q175" i="20"/>
  <c r="M175" i="20"/>
  <c r="R174" i="20"/>
  <c r="Q174" i="20"/>
  <c r="M174" i="20"/>
  <c r="R171" i="20"/>
  <c r="M171" i="20"/>
  <c r="R169" i="20"/>
  <c r="Q169" i="20"/>
  <c r="M169" i="20"/>
  <c r="R164" i="20"/>
  <c r="Q164" i="20"/>
  <c r="M164" i="20"/>
  <c r="R161" i="20"/>
  <c r="Q161" i="20"/>
  <c r="M161" i="20"/>
  <c r="R160" i="20"/>
  <c r="Q160" i="20"/>
  <c r="M160" i="20"/>
  <c r="R159" i="20"/>
  <c r="Q159" i="20"/>
  <c r="M159" i="20"/>
  <c r="R155" i="20"/>
  <c r="Q155" i="20"/>
  <c r="M155" i="20"/>
  <c r="R154" i="20"/>
  <c r="Q154" i="20"/>
  <c r="M154" i="20"/>
  <c r="R151" i="20"/>
  <c r="Q151" i="20"/>
  <c r="M151" i="20"/>
  <c r="R149" i="20"/>
  <c r="Q149" i="20"/>
  <c r="M149" i="20"/>
  <c r="R147" i="20"/>
  <c r="Q147" i="20"/>
  <c r="M147" i="20"/>
  <c r="R143" i="20"/>
  <c r="Q143" i="20"/>
  <c r="M143" i="20"/>
  <c r="R139" i="20"/>
  <c r="Q139" i="20"/>
  <c r="M139" i="20"/>
  <c r="R137" i="20"/>
  <c r="Q137" i="20"/>
  <c r="M137" i="20"/>
  <c r="R135" i="20"/>
  <c r="Q135" i="20"/>
  <c r="M135" i="20"/>
  <c r="O132" i="20"/>
  <c r="Q132" i="20" s="1"/>
  <c r="K132" i="20"/>
  <c r="P130" i="20"/>
  <c r="R130" i="20" s="1"/>
  <c r="O130" i="20"/>
  <c r="M130" i="20"/>
  <c r="R128" i="20"/>
  <c r="Q128" i="20"/>
  <c r="M128" i="20"/>
  <c r="R127" i="20"/>
  <c r="Q127" i="20"/>
  <c r="M127" i="20"/>
  <c r="P122" i="20"/>
  <c r="R122" i="20" s="1"/>
  <c r="O122" i="20"/>
  <c r="M122" i="20"/>
  <c r="O120" i="20"/>
  <c r="M120" i="20"/>
  <c r="R118" i="20"/>
  <c r="Q118" i="20"/>
  <c r="M118" i="20"/>
  <c r="P116" i="20"/>
  <c r="R116" i="20" s="1"/>
  <c r="O116" i="20"/>
  <c r="M116" i="20"/>
  <c r="P114" i="20"/>
  <c r="O114" i="20"/>
  <c r="L114" i="20"/>
  <c r="K114" i="20"/>
  <c r="R112" i="20"/>
  <c r="O112" i="20"/>
  <c r="K112" i="20"/>
  <c r="M112" i="20" s="1"/>
  <c r="R109" i="20"/>
  <c r="Q109" i="20"/>
  <c r="M109" i="20"/>
  <c r="P106" i="20"/>
  <c r="Q106" i="20" s="1"/>
  <c r="O106" i="20"/>
  <c r="M106" i="20"/>
  <c r="R105" i="20"/>
  <c r="Q105" i="20"/>
  <c r="M105" i="20"/>
  <c r="P102" i="20"/>
  <c r="R102" i="20" s="1"/>
  <c r="M102" i="20"/>
  <c r="R100" i="20"/>
  <c r="O100" i="20"/>
  <c r="Q100" i="20" s="1"/>
  <c r="M100" i="20"/>
  <c r="R98" i="20"/>
  <c r="Q98" i="20"/>
  <c r="M98" i="20"/>
  <c r="R97" i="20"/>
  <c r="Q97" i="20"/>
  <c r="M97" i="20"/>
  <c r="R96" i="20"/>
  <c r="Q96" i="20"/>
  <c r="M96" i="20"/>
  <c r="R95" i="20"/>
  <c r="Q95" i="20"/>
  <c r="M95" i="20"/>
  <c r="R92" i="20"/>
  <c r="Q92" i="20"/>
  <c r="M92" i="20"/>
  <c r="R91" i="20"/>
  <c r="O91" i="20"/>
  <c r="Q91" i="20" s="1"/>
  <c r="M91" i="20"/>
  <c r="R87" i="20"/>
  <c r="Q87" i="20"/>
  <c r="M87" i="20"/>
  <c r="R86" i="20"/>
  <c r="Q86" i="20"/>
  <c r="M86" i="20"/>
  <c r="R83" i="20"/>
  <c r="Q83" i="20"/>
  <c r="M83" i="20"/>
  <c r="R82" i="20"/>
  <c r="Q82" i="20"/>
  <c r="M82" i="20"/>
  <c r="R81" i="20"/>
  <c r="Q81" i="20"/>
  <c r="M81" i="20"/>
  <c r="R79" i="20"/>
  <c r="Q79" i="20"/>
  <c r="M79" i="20"/>
  <c r="R78" i="20"/>
  <c r="Q78" i="20"/>
  <c r="M78" i="20"/>
  <c r="O77" i="20"/>
  <c r="Q77" i="20" s="1"/>
  <c r="K77" i="20"/>
  <c r="R74" i="20"/>
  <c r="P74" i="20"/>
  <c r="Q74" i="20" s="1"/>
  <c r="M74" i="20"/>
  <c r="R72" i="20"/>
  <c r="Q72" i="20"/>
  <c r="M72" i="20"/>
  <c r="R70" i="20"/>
  <c r="Q70" i="20"/>
  <c r="M70" i="20"/>
  <c r="R67" i="20"/>
  <c r="Q67" i="20"/>
  <c r="M67" i="20"/>
  <c r="R66" i="20"/>
  <c r="Q66" i="20"/>
  <c r="M66" i="20"/>
  <c r="R62" i="20"/>
  <c r="Q62" i="20"/>
  <c r="M62" i="20"/>
  <c r="P59" i="20"/>
  <c r="R59" i="20" s="1"/>
  <c r="O59" i="20"/>
  <c r="M59" i="20"/>
  <c r="R58" i="20"/>
  <c r="Q58" i="20"/>
  <c r="M58" i="20"/>
  <c r="P56" i="20"/>
  <c r="O56" i="20"/>
  <c r="L56" i="20"/>
  <c r="K56" i="20"/>
  <c r="R54" i="20"/>
  <c r="Q54" i="20"/>
  <c r="M54" i="20"/>
  <c r="P51" i="20"/>
  <c r="R51" i="20" s="1"/>
  <c r="O51" i="20"/>
  <c r="M51" i="20"/>
  <c r="O47" i="20"/>
  <c r="M47" i="20"/>
  <c r="R45" i="20"/>
  <c r="Q45" i="20"/>
  <c r="M45" i="20"/>
  <c r="R44" i="20"/>
  <c r="Q44" i="20"/>
  <c r="M44" i="20"/>
  <c r="R42" i="20"/>
  <c r="Q42" i="20"/>
  <c r="K42" i="20"/>
  <c r="M42" i="20" s="1"/>
  <c r="O40" i="20"/>
  <c r="Q40" i="20" s="1"/>
  <c r="M40" i="20"/>
  <c r="R36" i="20"/>
  <c r="Q36" i="20"/>
  <c r="M36" i="20"/>
  <c r="R34" i="20"/>
  <c r="Q34" i="20"/>
  <c r="M34" i="20"/>
  <c r="R32" i="20"/>
  <c r="Q32" i="20"/>
  <c r="M32" i="20"/>
  <c r="R30" i="20"/>
  <c r="Q30" i="20"/>
  <c r="M30" i="20"/>
  <c r="R28" i="20"/>
  <c r="Q28" i="20"/>
  <c r="M28" i="20"/>
  <c r="P26" i="20"/>
  <c r="M26" i="20"/>
  <c r="R24" i="20"/>
  <c r="Q24" i="20"/>
  <c r="M24" i="20"/>
  <c r="R23" i="20"/>
  <c r="Q23" i="20"/>
  <c r="M23" i="20"/>
  <c r="R19" i="20"/>
  <c r="O19" i="20"/>
  <c r="Q19" i="20" s="1"/>
  <c r="K19" i="20"/>
  <c r="M19" i="20" s="1"/>
  <c r="R17" i="20"/>
  <c r="Q17" i="20"/>
  <c r="M17" i="20"/>
  <c r="R16" i="20"/>
  <c r="Q16" i="20"/>
  <c r="M16" i="20"/>
  <c r="R13" i="20"/>
  <c r="Q13" i="20"/>
  <c r="M13" i="20"/>
  <c r="R12" i="20"/>
  <c r="Q12" i="20"/>
  <c r="M12" i="20"/>
  <c r="R11" i="20"/>
  <c r="Q11" i="20"/>
  <c r="M11" i="20"/>
  <c r="B9" i="20"/>
  <c r="C9" i="20" s="1"/>
  <c r="D9" i="20" s="1"/>
  <c r="E9" i="20" s="1"/>
  <c r="F9" i="20" s="1"/>
  <c r="G9" i="20" s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P320" i="20" l="1"/>
  <c r="Q47" i="20"/>
  <c r="Q59" i="20"/>
  <c r="Q114" i="20"/>
  <c r="Q122" i="20"/>
  <c r="R180" i="20"/>
  <c r="Q266" i="20"/>
  <c r="Q56" i="20"/>
  <c r="R214" i="20"/>
  <c r="Q219" i="20"/>
  <c r="Q26" i="20"/>
  <c r="R26" i="20"/>
  <c r="Q51" i="20"/>
  <c r="Q202" i="20"/>
  <c r="Q252" i="20"/>
  <c r="R77" i="20"/>
  <c r="M320" i="21"/>
  <c r="R114" i="20"/>
  <c r="M56" i="20"/>
  <c r="Q112" i="20"/>
  <c r="Q229" i="20"/>
  <c r="Q304" i="20"/>
  <c r="M132" i="20"/>
  <c r="Q320" i="21"/>
  <c r="M249" i="20"/>
  <c r="R132" i="20"/>
  <c r="M77" i="20"/>
  <c r="R56" i="20"/>
  <c r="Q102" i="20"/>
  <c r="M114" i="20"/>
  <c r="Q116" i="20"/>
  <c r="Q120" i="20"/>
  <c r="Q130" i="20"/>
  <c r="Q243" i="20"/>
  <c r="K320" i="20"/>
  <c r="R106" i="20"/>
  <c r="Q260" i="20"/>
  <c r="L320" i="20"/>
  <c r="O320" i="20"/>
  <c r="N319" i="19"/>
  <c r="J319" i="19"/>
  <c r="I319" i="19"/>
  <c r="H319" i="19"/>
  <c r="R318" i="19"/>
  <c r="R316" i="19"/>
  <c r="Q316" i="19"/>
  <c r="M316" i="19"/>
  <c r="R313" i="19"/>
  <c r="Q313" i="19"/>
  <c r="M313" i="19"/>
  <c r="R312" i="19"/>
  <c r="Q312" i="19"/>
  <c r="M312" i="19"/>
  <c r="R310" i="19"/>
  <c r="Q310" i="19"/>
  <c r="M310" i="19"/>
  <c r="R309" i="19"/>
  <c r="Q309" i="19"/>
  <c r="M309" i="19"/>
  <c r="R307" i="19"/>
  <c r="Q307" i="19"/>
  <c r="M307" i="19"/>
  <c r="R305" i="19"/>
  <c r="Q305" i="19"/>
  <c r="M305" i="19"/>
  <c r="P303" i="19"/>
  <c r="R303" i="19" s="1"/>
  <c r="O303" i="19"/>
  <c r="M303" i="19"/>
  <c r="R302" i="19"/>
  <c r="Q302" i="19"/>
  <c r="M302" i="19"/>
  <c r="R301" i="19"/>
  <c r="Q301" i="19"/>
  <c r="M301" i="19"/>
  <c r="R298" i="19"/>
  <c r="Q298" i="19"/>
  <c r="M298" i="19"/>
  <c r="R296" i="19"/>
  <c r="Q296" i="19"/>
  <c r="M296" i="19"/>
  <c r="R294" i="19"/>
  <c r="O294" i="19"/>
  <c r="Q294" i="19" s="1"/>
  <c r="M294" i="19"/>
  <c r="R292" i="19"/>
  <c r="Q292" i="19"/>
  <c r="M292" i="19"/>
  <c r="R291" i="19"/>
  <c r="Q291" i="19"/>
  <c r="M291" i="19"/>
  <c r="R288" i="19"/>
  <c r="Q288" i="19"/>
  <c r="K288" i="19"/>
  <c r="M288" i="19" s="1"/>
  <c r="R286" i="19"/>
  <c r="Q286" i="19"/>
  <c r="M286" i="19"/>
  <c r="R285" i="19"/>
  <c r="Q285" i="19"/>
  <c r="M285" i="19"/>
  <c r="R284" i="19"/>
  <c r="Q284" i="19"/>
  <c r="M284" i="19"/>
  <c r="R282" i="19"/>
  <c r="Q282" i="19"/>
  <c r="M282" i="19"/>
  <c r="R279" i="19"/>
  <c r="Q279" i="19"/>
  <c r="M279" i="19"/>
  <c r="R276" i="19"/>
  <c r="R275" i="19"/>
  <c r="Q275" i="19"/>
  <c r="M275" i="19"/>
  <c r="R274" i="19"/>
  <c r="Q274" i="19"/>
  <c r="M274" i="19"/>
  <c r="R272" i="19"/>
  <c r="Q272" i="19"/>
  <c r="M272" i="19"/>
  <c r="R269" i="19"/>
  <c r="Q269" i="19"/>
  <c r="M269" i="19"/>
  <c r="R268" i="19"/>
  <c r="Q268" i="19"/>
  <c r="M268" i="19"/>
  <c r="R265" i="19"/>
  <c r="O265" i="19"/>
  <c r="Q265" i="19" s="1"/>
  <c r="M265" i="19"/>
  <c r="R262" i="19"/>
  <c r="Q262" i="19"/>
  <c r="M262" i="19"/>
  <c r="R260" i="19"/>
  <c r="Q260" i="19"/>
  <c r="M260" i="19"/>
  <c r="P259" i="19"/>
  <c r="R259" i="19" s="1"/>
  <c r="M259" i="19"/>
  <c r="R254" i="19"/>
  <c r="Q254" i="19"/>
  <c r="M254" i="19"/>
  <c r="P251" i="19"/>
  <c r="R251" i="19" s="1"/>
  <c r="O251" i="19"/>
  <c r="M251" i="19"/>
  <c r="P250" i="19"/>
  <c r="R250" i="19" s="1"/>
  <c r="O250" i="19"/>
  <c r="M250" i="19"/>
  <c r="R248" i="19"/>
  <c r="O248" i="19"/>
  <c r="Q248" i="19" s="1"/>
  <c r="M248" i="19"/>
  <c r="R247" i="19"/>
  <c r="Q247" i="19"/>
  <c r="M247" i="19"/>
  <c r="R244" i="19"/>
  <c r="Q244" i="19"/>
  <c r="M244" i="19"/>
  <c r="P243" i="19"/>
  <c r="R243" i="19" s="1"/>
  <c r="O243" i="19"/>
  <c r="K243" i="19"/>
  <c r="M243" i="19" s="1"/>
  <c r="P242" i="19"/>
  <c r="R242" i="19" s="1"/>
  <c r="O242" i="19"/>
  <c r="Q242" i="19" s="1"/>
  <c r="M242" i="19"/>
  <c r="R238" i="19"/>
  <c r="Q238" i="19"/>
  <c r="M238" i="19"/>
  <c r="R236" i="19"/>
  <c r="Q236" i="19"/>
  <c r="M236" i="19"/>
  <c r="R233" i="19"/>
  <c r="Q233" i="19"/>
  <c r="M233" i="19"/>
  <c r="R232" i="19"/>
  <c r="Q232" i="19"/>
  <c r="M232" i="19"/>
  <c r="P230" i="19"/>
  <c r="R230" i="19" s="1"/>
  <c r="O230" i="19"/>
  <c r="M230" i="19"/>
  <c r="P229" i="19"/>
  <c r="R229" i="19" s="1"/>
  <c r="O229" i="19"/>
  <c r="M229" i="19"/>
  <c r="R228" i="19"/>
  <c r="Q228" i="19"/>
  <c r="M228" i="19"/>
  <c r="R226" i="19"/>
  <c r="Q226" i="19"/>
  <c r="M226" i="19"/>
  <c r="R225" i="19"/>
  <c r="Q225" i="19"/>
  <c r="M225" i="19"/>
  <c r="R224" i="19"/>
  <c r="Q224" i="19"/>
  <c r="M224" i="19"/>
  <c r="R222" i="19"/>
  <c r="Q222" i="19"/>
  <c r="M222" i="19"/>
  <c r="P219" i="19"/>
  <c r="R219" i="19" s="1"/>
  <c r="O219" i="19"/>
  <c r="Q219" i="19" s="1"/>
  <c r="M219" i="19"/>
  <c r="R218" i="19"/>
  <c r="Q218" i="19"/>
  <c r="M218" i="19"/>
  <c r="R216" i="19"/>
  <c r="Q216" i="19"/>
  <c r="M216" i="19"/>
  <c r="P214" i="19"/>
  <c r="R214" i="19" s="1"/>
  <c r="O214" i="19"/>
  <c r="M214" i="19"/>
  <c r="R211" i="19"/>
  <c r="Q211" i="19"/>
  <c r="M211" i="19"/>
  <c r="R207" i="19"/>
  <c r="Q207" i="19"/>
  <c r="M207" i="19"/>
  <c r="R204" i="19"/>
  <c r="Q204" i="19"/>
  <c r="M204" i="19"/>
  <c r="R203" i="19"/>
  <c r="Q203" i="19"/>
  <c r="M203" i="19"/>
  <c r="P202" i="19"/>
  <c r="R202" i="19" s="1"/>
  <c r="O202" i="19"/>
  <c r="Q202" i="19" s="1"/>
  <c r="M202" i="19"/>
  <c r="R200" i="19"/>
  <c r="Q200" i="19"/>
  <c r="M200" i="19"/>
  <c r="R197" i="19"/>
  <c r="Q197" i="19"/>
  <c r="M197" i="19"/>
  <c r="R195" i="19"/>
  <c r="Q195" i="19"/>
  <c r="M195" i="19"/>
  <c r="R193" i="19"/>
  <c r="Q193" i="19"/>
  <c r="M193" i="19"/>
  <c r="R191" i="19"/>
  <c r="Q191" i="19"/>
  <c r="M191" i="19"/>
  <c r="R190" i="19"/>
  <c r="Q190" i="19"/>
  <c r="M190" i="19"/>
  <c r="R187" i="19"/>
  <c r="Q187" i="19"/>
  <c r="M187" i="19"/>
  <c r="R184" i="19"/>
  <c r="Q184" i="19"/>
  <c r="M184" i="19"/>
  <c r="R182" i="19"/>
  <c r="Q182" i="19"/>
  <c r="M182" i="19"/>
  <c r="P180" i="19"/>
  <c r="R180" i="19" s="1"/>
  <c r="M180" i="19"/>
  <c r="R178" i="19"/>
  <c r="Q178" i="19"/>
  <c r="M178" i="19"/>
  <c r="R175" i="19"/>
  <c r="Q175" i="19"/>
  <c r="M175" i="19"/>
  <c r="R174" i="19"/>
  <c r="Q174" i="19"/>
  <c r="M174" i="19"/>
  <c r="R171" i="19"/>
  <c r="M171" i="19"/>
  <c r="R169" i="19"/>
  <c r="Q169" i="19"/>
  <c r="M169" i="19"/>
  <c r="R164" i="19"/>
  <c r="Q164" i="19"/>
  <c r="M164" i="19"/>
  <c r="R161" i="19"/>
  <c r="Q161" i="19"/>
  <c r="M161" i="19"/>
  <c r="R160" i="19"/>
  <c r="Q160" i="19"/>
  <c r="M160" i="19"/>
  <c r="R159" i="19"/>
  <c r="Q159" i="19"/>
  <c r="M159" i="19"/>
  <c r="R155" i="19"/>
  <c r="Q155" i="19"/>
  <c r="M155" i="19"/>
  <c r="R154" i="19"/>
  <c r="Q154" i="19"/>
  <c r="M154" i="19"/>
  <c r="R151" i="19"/>
  <c r="Q151" i="19"/>
  <c r="M151" i="19"/>
  <c r="R149" i="19"/>
  <c r="Q149" i="19"/>
  <c r="M149" i="19"/>
  <c r="R147" i="19"/>
  <c r="Q147" i="19"/>
  <c r="M147" i="19"/>
  <c r="R143" i="19"/>
  <c r="Q143" i="19"/>
  <c r="M143" i="19"/>
  <c r="R139" i="19"/>
  <c r="Q139" i="19"/>
  <c r="M139" i="19"/>
  <c r="R137" i="19"/>
  <c r="Q137" i="19"/>
  <c r="M137" i="19"/>
  <c r="R135" i="19"/>
  <c r="Q135" i="19"/>
  <c r="M135" i="19"/>
  <c r="R132" i="19"/>
  <c r="O132" i="19"/>
  <c r="Q132" i="19" s="1"/>
  <c r="K132" i="19"/>
  <c r="M132" i="19" s="1"/>
  <c r="P130" i="19"/>
  <c r="R130" i="19" s="1"/>
  <c r="O130" i="19"/>
  <c r="M130" i="19"/>
  <c r="R128" i="19"/>
  <c r="Q128" i="19"/>
  <c r="M128" i="19"/>
  <c r="R127" i="19"/>
  <c r="Q127" i="19"/>
  <c r="M127" i="19"/>
  <c r="P122" i="19"/>
  <c r="R122" i="19" s="1"/>
  <c r="O122" i="19"/>
  <c r="M122" i="19"/>
  <c r="P120" i="19"/>
  <c r="R120" i="19" s="1"/>
  <c r="O120" i="19"/>
  <c r="M120" i="19"/>
  <c r="R118" i="19"/>
  <c r="Q118" i="19"/>
  <c r="M118" i="19"/>
  <c r="P116" i="19"/>
  <c r="R116" i="19" s="1"/>
  <c r="O116" i="19"/>
  <c r="M116" i="19"/>
  <c r="P114" i="19"/>
  <c r="R114" i="19" s="1"/>
  <c r="O114" i="19"/>
  <c r="L114" i="19"/>
  <c r="K114" i="19"/>
  <c r="M114" i="19" s="1"/>
  <c r="R112" i="19"/>
  <c r="Q112" i="19"/>
  <c r="O112" i="19"/>
  <c r="K112" i="19"/>
  <c r="M112" i="19" s="1"/>
  <c r="R109" i="19"/>
  <c r="Q109" i="19"/>
  <c r="M109" i="19"/>
  <c r="P106" i="19"/>
  <c r="R106" i="19" s="1"/>
  <c r="O106" i="19"/>
  <c r="M106" i="19"/>
  <c r="R105" i="19"/>
  <c r="Q105" i="19"/>
  <c r="M105" i="19"/>
  <c r="P102" i="19"/>
  <c r="R102" i="19" s="1"/>
  <c r="O102" i="19"/>
  <c r="M102" i="19"/>
  <c r="R100" i="19"/>
  <c r="O100" i="19"/>
  <c r="Q100" i="19" s="1"/>
  <c r="M100" i="19"/>
  <c r="R98" i="19"/>
  <c r="Q98" i="19"/>
  <c r="M98" i="19"/>
  <c r="R97" i="19"/>
  <c r="Q97" i="19"/>
  <c r="M97" i="19"/>
  <c r="R96" i="19"/>
  <c r="Q96" i="19"/>
  <c r="M96" i="19"/>
  <c r="R95" i="19"/>
  <c r="Q95" i="19"/>
  <c r="M95" i="19"/>
  <c r="R92" i="19"/>
  <c r="Q92" i="19"/>
  <c r="M92" i="19"/>
  <c r="R91" i="19"/>
  <c r="O91" i="19"/>
  <c r="Q91" i="19" s="1"/>
  <c r="M91" i="19"/>
  <c r="R87" i="19"/>
  <c r="Q87" i="19"/>
  <c r="M87" i="19"/>
  <c r="R86" i="19"/>
  <c r="Q86" i="19"/>
  <c r="M86" i="19"/>
  <c r="R83" i="19"/>
  <c r="Q83" i="19"/>
  <c r="M83" i="19"/>
  <c r="R82" i="19"/>
  <c r="Q82" i="19"/>
  <c r="M82" i="19"/>
  <c r="R81" i="19"/>
  <c r="Q81" i="19"/>
  <c r="M81" i="19"/>
  <c r="R79" i="19"/>
  <c r="Q79" i="19"/>
  <c r="M79" i="19"/>
  <c r="R78" i="19"/>
  <c r="Q78" i="19"/>
  <c r="M78" i="19"/>
  <c r="R77" i="19"/>
  <c r="O77" i="19"/>
  <c r="Q77" i="19" s="1"/>
  <c r="K77" i="19"/>
  <c r="M77" i="19" s="1"/>
  <c r="P74" i="19"/>
  <c r="R74" i="19" s="1"/>
  <c r="M74" i="19"/>
  <c r="R72" i="19"/>
  <c r="Q72" i="19"/>
  <c r="M72" i="19"/>
  <c r="R70" i="19"/>
  <c r="Q70" i="19"/>
  <c r="M70" i="19"/>
  <c r="R67" i="19"/>
  <c r="Q67" i="19"/>
  <c r="M67" i="19"/>
  <c r="R66" i="19"/>
  <c r="Q66" i="19"/>
  <c r="M66" i="19"/>
  <c r="R62" i="19"/>
  <c r="Q62" i="19"/>
  <c r="M62" i="19"/>
  <c r="P59" i="19"/>
  <c r="R59" i="19" s="1"/>
  <c r="O59" i="19"/>
  <c r="M59" i="19"/>
  <c r="R58" i="19"/>
  <c r="Q58" i="19"/>
  <c r="M58" i="19"/>
  <c r="P56" i="19"/>
  <c r="O56" i="19"/>
  <c r="L56" i="19"/>
  <c r="L319" i="19" s="1"/>
  <c r="K56" i="19"/>
  <c r="R54" i="19"/>
  <c r="Q54" i="19"/>
  <c r="M54" i="19"/>
  <c r="P51" i="19"/>
  <c r="R51" i="19" s="1"/>
  <c r="O51" i="19"/>
  <c r="M51" i="19"/>
  <c r="R47" i="19"/>
  <c r="O47" i="19"/>
  <c r="Q47" i="19" s="1"/>
  <c r="M47" i="19"/>
  <c r="R45" i="19"/>
  <c r="Q45" i="19"/>
  <c r="M45" i="19"/>
  <c r="R44" i="19"/>
  <c r="Q44" i="19"/>
  <c r="M44" i="19"/>
  <c r="R42" i="19"/>
  <c r="Q42" i="19"/>
  <c r="K42" i="19"/>
  <c r="M42" i="19" s="1"/>
  <c r="P40" i="19"/>
  <c r="R40" i="19" s="1"/>
  <c r="O40" i="19"/>
  <c r="M40" i="19"/>
  <c r="R36" i="19"/>
  <c r="Q36" i="19"/>
  <c r="M36" i="19"/>
  <c r="R34" i="19"/>
  <c r="Q34" i="19"/>
  <c r="M34" i="19"/>
  <c r="R32" i="19"/>
  <c r="Q32" i="19"/>
  <c r="M32" i="19"/>
  <c r="R30" i="19"/>
  <c r="Q30" i="19"/>
  <c r="M30" i="19"/>
  <c r="R28" i="19"/>
  <c r="Q28" i="19"/>
  <c r="M28" i="19"/>
  <c r="P26" i="19"/>
  <c r="O26" i="19"/>
  <c r="M26" i="19"/>
  <c r="R24" i="19"/>
  <c r="Q24" i="19"/>
  <c r="M24" i="19"/>
  <c r="R23" i="19"/>
  <c r="Q23" i="19"/>
  <c r="M23" i="19"/>
  <c r="R19" i="19"/>
  <c r="O19" i="19"/>
  <c r="Q19" i="19" s="1"/>
  <c r="K19" i="19"/>
  <c r="M19" i="19" s="1"/>
  <c r="R17" i="19"/>
  <c r="Q17" i="19"/>
  <c r="M17" i="19"/>
  <c r="R16" i="19"/>
  <c r="Q16" i="19"/>
  <c r="M16" i="19"/>
  <c r="R13" i="19"/>
  <c r="Q13" i="19"/>
  <c r="M13" i="19"/>
  <c r="R12" i="19"/>
  <c r="Q12" i="19"/>
  <c r="M12" i="19"/>
  <c r="R11" i="19"/>
  <c r="Q11" i="19"/>
  <c r="M11" i="19"/>
  <c r="B9" i="19"/>
  <c r="C9" i="19" s="1"/>
  <c r="D9" i="19" s="1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Q26" i="19" l="1"/>
  <c r="Q259" i="19"/>
  <c r="Q56" i="19"/>
  <c r="Q74" i="19"/>
  <c r="Q102" i="19"/>
  <c r="Q114" i="19"/>
  <c r="Q122" i="19"/>
  <c r="Q180" i="19"/>
  <c r="Q229" i="19"/>
  <c r="Q106" i="19"/>
  <c r="Q120" i="19"/>
  <c r="Q130" i="19"/>
  <c r="Q214" i="19"/>
  <c r="Q243" i="19"/>
  <c r="Q250" i="19"/>
  <c r="Q303" i="19"/>
  <c r="M320" i="20"/>
  <c r="Q320" i="20"/>
  <c r="P319" i="19"/>
  <c r="Q51" i="19"/>
  <c r="R56" i="19"/>
  <c r="Q40" i="19"/>
  <c r="M56" i="19"/>
  <c r="M319" i="19" s="1"/>
  <c r="Q59" i="19"/>
  <c r="Q116" i="19"/>
  <c r="Q230" i="19"/>
  <c r="Q251" i="19"/>
  <c r="K319" i="19"/>
  <c r="O319" i="19"/>
  <c r="R26" i="19"/>
  <c r="O287" i="18"/>
  <c r="K287" i="18"/>
  <c r="Q319" i="19" l="1"/>
  <c r="N318" i="18"/>
  <c r="J318" i="18"/>
  <c r="I318" i="18"/>
  <c r="H318" i="18"/>
  <c r="R317" i="18"/>
  <c r="R315" i="18"/>
  <c r="Q315" i="18"/>
  <c r="M315" i="18"/>
  <c r="R312" i="18"/>
  <c r="Q312" i="18"/>
  <c r="M312" i="18"/>
  <c r="R311" i="18"/>
  <c r="Q311" i="18"/>
  <c r="M311" i="18"/>
  <c r="R309" i="18"/>
  <c r="Q309" i="18"/>
  <c r="M309" i="18"/>
  <c r="R308" i="18"/>
  <c r="Q308" i="18"/>
  <c r="M308" i="18"/>
  <c r="R306" i="18"/>
  <c r="Q306" i="18"/>
  <c r="M306" i="18"/>
  <c r="R304" i="18"/>
  <c r="Q304" i="18"/>
  <c r="M304" i="18"/>
  <c r="P302" i="18"/>
  <c r="R302" i="18" s="1"/>
  <c r="O302" i="18"/>
  <c r="M302" i="18"/>
  <c r="R301" i="18"/>
  <c r="Q301" i="18"/>
  <c r="M301" i="18"/>
  <c r="R300" i="18"/>
  <c r="Q300" i="18"/>
  <c r="M300" i="18"/>
  <c r="R297" i="18"/>
  <c r="Q297" i="18"/>
  <c r="M297" i="18"/>
  <c r="R295" i="18"/>
  <c r="Q295" i="18"/>
  <c r="M295" i="18"/>
  <c r="R293" i="18"/>
  <c r="O293" i="18"/>
  <c r="Q293" i="18" s="1"/>
  <c r="M293" i="18"/>
  <c r="R291" i="18"/>
  <c r="Q291" i="18"/>
  <c r="M291" i="18"/>
  <c r="R290" i="18"/>
  <c r="Q290" i="18"/>
  <c r="M290" i="18"/>
  <c r="R287" i="18"/>
  <c r="Q287" i="18"/>
  <c r="M287" i="18"/>
  <c r="R285" i="18"/>
  <c r="Q285" i="18"/>
  <c r="M285" i="18"/>
  <c r="R284" i="18"/>
  <c r="Q284" i="18"/>
  <c r="M284" i="18"/>
  <c r="R283" i="18"/>
  <c r="Q283" i="18"/>
  <c r="M283" i="18"/>
  <c r="R281" i="18"/>
  <c r="Q281" i="18"/>
  <c r="M281" i="18"/>
  <c r="R278" i="18"/>
  <c r="Q278" i="18"/>
  <c r="M278" i="18"/>
  <c r="R275" i="18"/>
  <c r="R274" i="18"/>
  <c r="Q274" i="18"/>
  <c r="M274" i="18"/>
  <c r="R273" i="18"/>
  <c r="Q273" i="18"/>
  <c r="M273" i="18"/>
  <c r="R271" i="18"/>
  <c r="Q271" i="18"/>
  <c r="M271" i="18"/>
  <c r="R268" i="18"/>
  <c r="Q268" i="18"/>
  <c r="M268" i="18"/>
  <c r="R267" i="18"/>
  <c r="Q267" i="18"/>
  <c r="M267" i="18"/>
  <c r="R264" i="18"/>
  <c r="O264" i="18"/>
  <c r="Q264" i="18" s="1"/>
  <c r="M264" i="18"/>
  <c r="R261" i="18"/>
  <c r="Q261" i="18"/>
  <c r="M261" i="18"/>
  <c r="R259" i="18"/>
  <c r="Q259" i="18"/>
  <c r="M259" i="18"/>
  <c r="P258" i="18"/>
  <c r="R258" i="18" s="1"/>
  <c r="O258" i="18"/>
  <c r="Q258" i="18" s="1"/>
  <c r="M258" i="18"/>
  <c r="R253" i="18"/>
  <c r="Q253" i="18"/>
  <c r="M253" i="18"/>
  <c r="P250" i="18"/>
  <c r="R250" i="18" s="1"/>
  <c r="O250" i="18"/>
  <c r="M250" i="18"/>
  <c r="P249" i="18"/>
  <c r="R249" i="18" s="1"/>
  <c r="O249" i="18"/>
  <c r="M249" i="18"/>
  <c r="R247" i="18"/>
  <c r="O247" i="18"/>
  <c r="Q247" i="18" s="1"/>
  <c r="K247" i="18"/>
  <c r="M247" i="18" s="1"/>
  <c r="R246" i="18"/>
  <c r="Q246" i="18"/>
  <c r="M246" i="18"/>
  <c r="R243" i="18"/>
  <c r="Q243" i="18"/>
  <c r="M243" i="18"/>
  <c r="P242" i="18"/>
  <c r="R242" i="18" s="1"/>
  <c r="O242" i="18"/>
  <c r="K242" i="18"/>
  <c r="M242" i="18" s="1"/>
  <c r="P241" i="18"/>
  <c r="R241" i="18" s="1"/>
  <c r="O241" i="18"/>
  <c r="Q241" i="18" s="1"/>
  <c r="M241" i="18"/>
  <c r="R237" i="18"/>
  <c r="Q237" i="18"/>
  <c r="M237" i="18"/>
  <c r="R235" i="18"/>
  <c r="Q235" i="18"/>
  <c r="M235" i="18"/>
  <c r="R232" i="18"/>
  <c r="Q232" i="18"/>
  <c r="M232" i="18"/>
  <c r="R231" i="18"/>
  <c r="Q231" i="18"/>
  <c r="M231" i="18"/>
  <c r="P229" i="18"/>
  <c r="R229" i="18" s="1"/>
  <c r="O229" i="18"/>
  <c r="Q229" i="18" s="1"/>
  <c r="M229" i="18"/>
  <c r="P228" i="18"/>
  <c r="R228" i="18" s="1"/>
  <c r="O228" i="18"/>
  <c r="M228" i="18"/>
  <c r="R227" i="18"/>
  <c r="Q227" i="18"/>
  <c r="M227" i="18"/>
  <c r="R225" i="18"/>
  <c r="Q225" i="18"/>
  <c r="M225" i="18"/>
  <c r="R224" i="18"/>
  <c r="Q224" i="18"/>
  <c r="M224" i="18"/>
  <c r="R223" i="18"/>
  <c r="Q223" i="18"/>
  <c r="M223" i="18"/>
  <c r="R221" i="18"/>
  <c r="Q221" i="18"/>
  <c r="M221" i="18"/>
  <c r="P219" i="18"/>
  <c r="R219" i="18" s="1"/>
  <c r="O219" i="18"/>
  <c r="M219" i="18"/>
  <c r="R218" i="18"/>
  <c r="Q218" i="18"/>
  <c r="M218" i="18"/>
  <c r="R216" i="18"/>
  <c r="Q216" i="18"/>
  <c r="M216" i="18"/>
  <c r="P214" i="18"/>
  <c r="R214" i="18" s="1"/>
  <c r="O214" i="18"/>
  <c r="M214" i="18"/>
  <c r="R211" i="18"/>
  <c r="Q211" i="18"/>
  <c r="M211" i="18"/>
  <c r="R207" i="18"/>
  <c r="Q207" i="18"/>
  <c r="M207" i="18"/>
  <c r="R204" i="18"/>
  <c r="Q204" i="18"/>
  <c r="M204" i="18"/>
  <c r="R203" i="18"/>
  <c r="Q203" i="18"/>
  <c r="M203" i="18"/>
  <c r="P202" i="18"/>
  <c r="R202" i="18" s="1"/>
  <c r="O202" i="18"/>
  <c r="M202" i="18"/>
  <c r="R200" i="18"/>
  <c r="Q200" i="18"/>
  <c r="M200" i="18"/>
  <c r="R197" i="18"/>
  <c r="Q197" i="18"/>
  <c r="M197" i="18"/>
  <c r="R195" i="18"/>
  <c r="Q195" i="18"/>
  <c r="M195" i="18"/>
  <c r="R193" i="18"/>
  <c r="Q193" i="18"/>
  <c r="M193" i="18"/>
  <c r="R191" i="18"/>
  <c r="Q191" i="18"/>
  <c r="M191" i="18"/>
  <c r="R190" i="18"/>
  <c r="Q190" i="18"/>
  <c r="M190" i="18"/>
  <c r="R187" i="18"/>
  <c r="Q187" i="18"/>
  <c r="M187" i="18"/>
  <c r="R184" i="18"/>
  <c r="Q184" i="18"/>
  <c r="M184" i="18"/>
  <c r="R182" i="18"/>
  <c r="Q182" i="18"/>
  <c r="M182" i="18"/>
  <c r="P180" i="18"/>
  <c r="R180" i="18" s="1"/>
  <c r="O180" i="18"/>
  <c r="M180" i="18"/>
  <c r="R178" i="18"/>
  <c r="Q178" i="18"/>
  <c r="M178" i="18"/>
  <c r="R175" i="18"/>
  <c r="Q175" i="18"/>
  <c r="M175" i="18"/>
  <c r="R174" i="18"/>
  <c r="Q174" i="18"/>
  <c r="M174" i="18"/>
  <c r="R171" i="18"/>
  <c r="M171" i="18"/>
  <c r="R169" i="18"/>
  <c r="Q169" i="18"/>
  <c r="M169" i="18"/>
  <c r="R164" i="18"/>
  <c r="Q164" i="18"/>
  <c r="M164" i="18"/>
  <c r="R161" i="18"/>
  <c r="Q161" i="18"/>
  <c r="M161" i="18"/>
  <c r="R160" i="18"/>
  <c r="Q160" i="18"/>
  <c r="M160" i="18"/>
  <c r="R159" i="18"/>
  <c r="Q159" i="18"/>
  <c r="M159" i="18"/>
  <c r="R155" i="18"/>
  <c r="Q155" i="18"/>
  <c r="M155" i="18"/>
  <c r="R154" i="18"/>
  <c r="Q154" i="18"/>
  <c r="M154" i="18"/>
  <c r="R151" i="18"/>
  <c r="Q151" i="18"/>
  <c r="M151" i="18"/>
  <c r="R149" i="18"/>
  <c r="Q149" i="18"/>
  <c r="M149" i="18"/>
  <c r="R147" i="18"/>
  <c r="Q147" i="18"/>
  <c r="M147" i="18"/>
  <c r="R143" i="18"/>
  <c r="Q143" i="18"/>
  <c r="M143" i="18"/>
  <c r="R139" i="18"/>
  <c r="Q139" i="18"/>
  <c r="M139" i="18"/>
  <c r="R137" i="18"/>
  <c r="Q137" i="18"/>
  <c r="M137" i="18"/>
  <c r="R135" i="18"/>
  <c r="Q135" i="18"/>
  <c r="M135" i="18"/>
  <c r="R132" i="18"/>
  <c r="O132" i="18"/>
  <c r="Q132" i="18" s="1"/>
  <c r="K132" i="18"/>
  <c r="M132" i="18" s="1"/>
  <c r="P130" i="18"/>
  <c r="R130" i="18" s="1"/>
  <c r="O130" i="18"/>
  <c r="M130" i="18"/>
  <c r="R128" i="18"/>
  <c r="Q128" i="18"/>
  <c r="M128" i="18"/>
  <c r="R127" i="18"/>
  <c r="Q127" i="18"/>
  <c r="M127" i="18"/>
  <c r="P122" i="18"/>
  <c r="R122" i="18" s="1"/>
  <c r="O122" i="18"/>
  <c r="M122" i="18"/>
  <c r="P120" i="18"/>
  <c r="R120" i="18" s="1"/>
  <c r="O120" i="18"/>
  <c r="M120" i="18"/>
  <c r="R118" i="18"/>
  <c r="Q118" i="18"/>
  <c r="M118" i="18"/>
  <c r="P116" i="18"/>
  <c r="R116" i="18" s="1"/>
  <c r="O116" i="18"/>
  <c r="Q116" i="18" s="1"/>
  <c r="M116" i="18"/>
  <c r="P114" i="18"/>
  <c r="O114" i="18"/>
  <c r="L114" i="18"/>
  <c r="K114" i="18"/>
  <c r="R112" i="18"/>
  <c r="O112" i="18"/>
  <c r="Q112" i="18" s="1"/>
  <c r="K112" i="18"/>
  <c r="M112" i="18" s="1"/>
  <c r="R109" i="18"/>
  <c r="Q109" i="18"/>
  <c r="M109" i="18"/>
  <c r="P106" i="18"/>
  <c r="R106" i="18" s="1"/>
  <c r="O106" i="18"/>
  <c r="M106" i="18"/>
  <c r="R105" i="18"/>
  <c r="Q105" i="18"/>
  <c r="M105" i="18"/>
  <c r="P102" i="18"/>
  <c r="R102" i="18" s="1"/>
  <c r="O102" i="18"/>
  <c r="M102" i="18"/>
  <c r="R100" i="18"/>
  <c r="O100" i="18"/>
  <c r="Q100" i="18" s="1"/>
  <c r="M100" i="18"/>
  <c r="R98" i="18"/>
  <c r="Q98" i="18"/>
  <c r="M98" i="18"/>
  <c r="R97" i="18"/>
  <c r="Q97" i="18"/>
  <c r="M97" i="18"/>
  <c r="R96" i="18"/>
  <c r="Q96" i="18"/>
  <c r="M96" i="18"/>
  <c r="R95" i="18"/>
  <c r="Q95" i="18"/>
  <c r="M95" i="18"/>
  <c r="R92" i="18"/>
  <c r="Q92" i="18"/>
  <c r="M92" i="18"/>
  <c r="R91" i="18"/>
  <c r="O91" i="18"/>
  <c r="Q91" i="18" s="1"/>
  <c r="M91" i="18"/>
  <c r="R87" i="18"/>
  <c r="Q87" i="18"/>
  <c r="M87" i="18"/>
  <c r="R86" i="18"/>
  <c r="Q86" i="18"/>
  <c r="M86" i="18"/>
  <c r="R83" i="18"/>
  <c r="Q83" i="18"/>
  <c r="M83" i="18"/>
  <c r="R82" i="18"/>
  <c r="Q82" i="18"/>
  <c r="M82" i="18"/>
  <c r="R81" i="18"/>
  <c r="Q81" i="18"/>
  <c r="M81" i="18"/>
  <c r="R79" i="18"/>
  <c r="Q79" i="18"/>
  <c r="M79" i="18"/>
  <c r="R78" i="18"/>
  <c r="Q78" i="18"/>
  <c r="M78" i="18"/>
  <c r="R77" i="18"/>
  <c r="O77" i="18"/>
  <c r="Q77" i="18" s="1"/>
  <c r="K77" i="18"/>
  <c r="M77" i="18" s="1"/>
  <c r="P74" i="18"/>
  <c r="R74" i="18" s="1"/>
  <c r="O74" i="18"/>
  <c r="M74" i="18"/>
  <c r="R72" i="18"/>
  <c r="Q72" i="18"/>
  <c r="M72" i="18"/>
  <c r="R70" i="18"/>
  <c r="Q70" i="18"/>
  <c r="M70" i="18"/>
  <c r="R67" i="18"/>
  <c r="Q67" i="18"/>
  <c r="M67" i="18"/>
  <c r="R66" i="18"/>
  <c r="Q66" i="18"/>
  <c r="M66" i="18"/>
  <c r="R62" i="18"/>
  <c r="Q62" i="18"/>
  <c r="M62" i="18"/>
  <c r="P59" i="18"/>
  <c r="R59" i="18" s="1"/>
  <c r="O59" i="18"/>
  <c r="M59" i="18"/>
  <c r="R58" i="18"/>
  <c r="Q58" i="18"/>
  <c r="M58" i="18"/>
  <c r="P56" i="18"/>
  <c r="O56" i="18"/>
  <c r="L56" i="18"/>
  <c r="K56" i="18"/>
  <c r="R54" i="18"/>
  <c r="Q54" i="18"/>
  <c r="M54" i="18"/>
  <c r="P51" i="18"/>
  <c r="R51" i="18" s="1"/>
  <c r="O51" i="18"/>
  <c r="M51" i="18"/>
  <c r="R47" i="18"/>
  <c r="O47" i="18"/>
  <c r="Q47" i="18" s="1"/>
  <c r="M47" i="18"/>
  <c r="R45" i="18"/>
  <c r="Q45" i="18"/>
  <c r="M45" i="18"/>
  <c r="R44" i="18"/>
  <c r="Q44" i="18"/>
  <c r="M44" i="18"/>
  <c r="R42" i="18"/>
  <c r="O42" i="18"/>
  <c r="Q42" i="18" s="1"/>
  <c r="K42" i="18"/>
  <c r="M42" i="18" s="1"/>
  <c r="P40" i="18"/>
  <c r="R40" i="18" s="1"/>
  <c r="O40" i="18"/>
  <c r="M40" i="18"/>
  <c r="R36" i="18"/>
  <c r="Q36" i="18"/>
  <c r="M36" i="18"/>
  <c r="R34" i="18"/>
  <c r="Q34" i="18"/>
  <c r="M34" i="18"/>
  <c r="R32" i="18"/>
  <c r="Q32" i="18"/>
  <c r="M32" i="18"/>
  <c r="R30" i="18"/>
  <c r="Q30" i="18"/>
  <c r="M30" i="18"/>
  <c r="R28" i="18"/>
  <c r="Q28" i="18"/>
  <c r="M28" i="18"/>
  <c r="P26" i="18"/>
  <c r="R26" i="18" s="1"/>
  <c r="O26" i="18"/>
  <c r="M26" i="18"/>
  <c r="R24" i="18"/>
  <c r="Q24" i="18"/>
  <c r="M24" i="18"/>
  <c r="R23" i="18"/>
  <c r="Q23" i="18"/>
  <c r="M23" i="18"/>
  <c r="R19" i="18"/>
  <c r="O19" i="18"/>
  <c r="K19" i="18"/>
  <c r="M19" i="18" s="1"/>
  <c r="R17" i="18"/>
  <c r="Q17" i="18"/>
  <c r="M17" i="18"/>
  <c r="R16" i="18"/>
  <c r="Q16" i="18"/>
  <c r="M16" i="18"/>
  <c r="R13" i="18"/>
  <c r="Q13" i="18"/>
  <c r="M13" i="18"/>
  <c r="R12" i="18"/>
  <c r="Q12" i="18"/>
  <c r="M12" i="18"/>
  <c r="R11" i="18"/>
  <c r="Q11" i="18"/>
  <c r="M11" i="18"/>
  <c r="B9" i="18"/>
  <c r="C9" i="18" s="1"/>
  <c r="D9" i="18" s="1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Q120" i="18" l="1"/>
  <c r="Q130" i="18"/>
  <c r="Q214" i="18"/>
  <c r="Q242" i="18"/>
  <c r="Q249" i="18"/>
  <c r="Q302" i="18"/>
  <c r="M56" i="18"/>
  <c r="M318" i="18" s="1"/>
  <c r="Q59" i="18"/>
  <c r="Q202" i="18"/>
  <c r="Q219" i="18"/>
  <c r="Q40" i="18"/>
  <c r="Q56" i="18"/>
  <c r="Q74" i="18"/>
  <c r="Q102" i="18"/>
  <c r="Q114" i="18"/>
  <c r="Q122" i="18"/>
  <c r="O318" i="18"/>
  <c r="Q19" i="18"/>
  <c r="R114" i="18"/>
  <c r="L318" i="18"/>
  <c r="K318" i="18"/>
  <c r="Q26" i="18"/>
  <c r="Q51" i="18"/>
  <c r="R56" i="18"/>
  <c r="Q106" i="18"/>
  <c r="M114" i="18"/>
  <c r="Q180" i="18"/>
  <c r="Q228" i="18"/>
  <c r="Q250" i="18"/>
  <c r="P318" i="18"/>
  <c r="R317" i="17"/>
  <c r="R315" i="17"/>
  <c r="R312" i="17"/>
  <c r="R311" i="17"/>
  <c r="R309" i="17"/>
  <c r="R308" i="17"/>
  <c r="R306" i="17"/>
  <c r="R304" i="17"/>
  <c r="R301" i="17"/>
  <c r="R300" i="17"/>
  <c r="R297" i="17"/>
  <c r="R295" i="17"/>
  <c r="R293" i="17"/>
  <c r="R291" i="17"/>
  <c r="R290" i="17"/>
  <c r="R287" i="17"/>
  <c r="R285" i="17"/>
  <c r="R284" i="17"/>
  <c r="R283" i="17"/>
  <c r="R281" i="17"/>
  <c r="R278" i="17"/>
  <c r="R275" i="17"/>
  <c r="R274" i="17"/>
  <c r="R273" i="17"/>
  <c r="R271" i="17"/>
  <c r="R268" i="17"/>
  <c r="R267" i="17"/>
  <c r="R264" i="17"/>
  <c r="R261" i="17"/>
  <c r="R259" i="17"/>
  <c r="R253" i="17"/>
  <c r="R247" i="17"/>
  <c r="R246" i="17"/>
  <c r="R243" i="17"/>
  <c r="R237" i="17"/>
  <c r="R235" i="17"/>
  <c r="R232" i="17"/>
  <c r="R231" i="17"/>
  <c r="R227" i="17"/>
  <c r="R225" i="17"/>
  <c r="R224" i="17"/>
  <c r="R223" i="17"/>
  <c r="R221" i="17"/>
  <c r="R218" i="17"/>
  <c r="R216" i="17"/>
  <c r="R211" i="17"/>
  <c r="R207" i="17"/>
  <c r="R204" i="17"/>
  <c r="R203" i="17"/>
  <c r="R200" i="17"/>
  <c r="R197" i="17"/>
  <c r="R195" i="17"/>
  <c r="R193" i="17"/>
  <c r="R191" i="17"/>
  <c r="R190" i="17"/>
  <c r="R187" i="17"/>
  <c r="R184" i="17"/>
  <c r="R182" i="17"/>
  <c r="R178" i="17"/>
  <c r="R175" i="17"/>
  <c r="R174" i="17"/>
  <c r="R171" i="17"/>
  <c r="R169" i="17"/>
  <c r="R164" i="17"/>
  <c r="R161" i="17"/>
  <c r="R160" i="17"/>
  <c r="R159" i="17"/>
  <c r="R155" i="17"/>
  <c r="R154" i="17"/>
  <c r="R151" i="17"/>
  <c r="R149" i="17"/>
  <c r="R147" i="17"/>
  <c r="R143" i="17"/>
  <c r="R139" i="17"/>
  <c r="R137" i="17"/>
  <c r="R135" i="17"/>
  <c r="R132" i="17"/>
  <c r="R128" i="17"/>
  <c r="R127" i="17"/>
  <c r="R118" i="17"/>
  <c r="R112" i="17"/>
  <c r="R109" i="17"/>
  <c r="R105" i="17"/>
  <c r="R100" i="17"/>
  <c r="R98" i="17"/>
  <c r="R97" i="17"/>
  <c r="R96" i="17"/>
  <c r="R95" i="17"/>
  <c r="R92" i="17"/>
  <c r="R91" i="17"/>
  <c r="R87" i="17"/>
  <c r="R86" i="17"/>
  <c r="R83" i="17"/>
  <c r="R82" i="17"/>
  <c r="R81" i="17"/>
  <c r="R79" i="17"/>
  <c r="R78" i="17"/>
  <c r="R77" i="17"/>
  <c r="R72" i="17"/>
  <c r="R70" i="17"/>
  <c r="R67" i="17"/>
  <c r="R66" i="17"/>
  <c r="R62" i="17"/>
  <c r="R58" i="17"/>
  <c r="R54" i="17"/>
  <c r="R47" i="17"/>
  <c r="R45" i="17"/>
  <c r="R44" i="17"/>
  <c r="R42" i="17"/>
  <c r="R36" i="17"/>
  <c r="R34" i="17"/>
  <c r="R32" i="17"/>
  <c r="R30" i="17"/>
  <c r="R28" i="17"/>
  <c r="R24" i="17"/>
  <c r="R23" i="17"/>
  <c r="R19" i="17"/>
  <c r="R17" i="17"/>
  <c r="R16" i="17"/>
  <c r="R13" i="17"/>
  <c r="R12" i="17"/>
  <c r="Q318" i="18" l="1"/>
  <c r="K112" i="17"/>
  <c r="O112" i="17"/>
  <c r="O100" i="17"/>
  <c r="O40" i="17"/>
  <c r="O264" i="17"/>
  <c r="O293" i="17"/>
  <c r="K42" i="17"/>
  <c r="O42" i="17"/>
  <c r="O47" i="17"/>
  <c r="K132" i="17"/>
  <c r="O132" i="17"/>
  <c r="K77" i="17"/>
  <c r="O77" i="17"/>
  <c r="J318" i="17" l="1"/>
  <c r="I318" i="17"/>
  <c r="H318" i="17"/>
  <c r="Q315" i="17"/>
  <c r="M315" i="17"/>
  <c r="Q312" i="17"/>
  <c r="M312" i="17"/>
  <c r="Q311" i="17"/>
  <c r="M311" i="17"/>
  <c r="Q309" i="17"/>
  <c r="M309" i="17"/>
  <c r="Q308" i="17"/>
  <c r="M308" i="17"/>
  <c r="Q306" i="17"/>
  <c r="M306" i="17"/>
  <c r="Q304" i="17"/>
  <c r="M304" i="17"/>
  <c r="P302" i="17"/>
  <c r="R302" i="17" s="1"/>
  <c r="O302" i="17"/>
  <c r="Q302" i="17" s="1"/>
  <c r="M302" i="17"/>
  <c r="Q301" i="17"/>
  <c r="M301" i="17"/>
  <c r="Q300" i="17"/>
  <c r="M300" i="17"/>
  <c r="Q297" i="17"/>
  <c r="M297" i="17"/>
  <c r="Q295" i="17"/>
  <c r="M295" i="17"/>
  <c r="Q293" i="17"/>
  <c r="M293" i="17"/>
  <c r="Q291" i="17"/>
  <c r="M291" i="17"/>
  <c r="Q290" i="17"/>
  <c r="M290" i="17"/>
  <c r="Q287" i="17"/>
  <c r="M287" i="17"/>
  <c r="Q285" i="17"/>
  <c r="M285" i="17"/>
  <c r="Q284" i="17"/>
  <c r="M284" i="17"/>
  <c r="Q283" i="17"/>
  <c r="M283" i="17"/>
  <c r="Q281" i="17"/>
  <c r="M281" i="17"/>
  <c r="Q278" i="17"/>
  <c r="M278" i="17"/>
  <c r="Q274" i="17"/>
  <c r="M274" i="17"/>
  <c r="Q273" i="17"/>
  <c r="M273" i="17"/>
  <c r="Q271" i="17"/>
  <c r="M271" i="17"/>
  <c r="Q268" i="17"/>
  <c r="M268" i="17"/>
  <c r="Q267" i="17"/>
  <c r="M267" i="17"/>
  <c r="Q264" i="17"/>
  <c r="M264" i="17"/>
  <c r="Q261" i="17"/>
  <c r="M261" i="17"/>
  <c r="Q259" i="17"/>
  <c r="M259" i="17"/>
  <c r="P258" i="17"/>
  <c r="R258" i="17" s="1"/>
  <c r="O258" i="17"/>
  <c r="M258" i="17"/>
  <c r="Q253" i="17"/>
  <c r="M253" i="17"/>
  <c r="P250" i="17"/>
  <c r="R250" i="17" s="1"/>
  <c r="O250" i="17"/>
  <c r="M250" i="17"/>
  <c r="P249" i="17"/>
  <c r="R249" i="17" s="1"/>
  <c r="O249" i="17"/>
  <c r="M249" i="17"/>
  <c r="O247" i="17"/>
  <c r="Q247" i="17" s="1"/>
  <c r="K247" i="17"/>
  <c r="M247" i="17" s="1"/>
  <c r="Q246" i="17"/>
  <c r="M246" i="17"/>
  <c r="Q243" i="17"/>
  <c r="M243" i="17"/>
  <c r="P242" i="17"/>
  <c r="R242" i="17" s="1"/>
  <c r="O242" i="17"/>
  <c r="K242" i="17"/>
  <c r="M242" i="17" s="1"/>
  <c r="P241" i="17"/>
  <c r="R241" i="17" s="1"/>
  <c r="O241" i="17"/>
  <c r="M241" i="17"/>
  <c r="Q237" i="17"/>
  <c r="M237" i="17"/>
  <c r="Q235" i="17"/>
  <c r="M235" i="17"/>
  <c r="Q232" i="17"/>
  <c r="M232" i="17"/>
  <c r="Q231" i="17"/>
  <c r="M231" i="17"/>
  <c r="P229" i="17"/>
  <c r="R229" i="17" s="1"/>
  <c r="O229" i="17"/>
  <c r="Q229" i="17" s="1"/>
  <c r="M229" i="17"/>
  <c r="P228" i="17"/>
  <c r="R228" i="17" s="1"/>
  <c r="O228" i="17"/>
  <c r="M228" i="17"/>
  <c r="Q227" i="17"/>
  <c r="M227" i="17"/>
  <c r="Q225" i="17"/>
  <c r="M225" i="17"/>
  <c r="Q224" i="17"/>
  <c r="M224" i="17"/>
  <c r="Q223" i="17"/>
  <c r="M223" i="17"/>
  <c r="Q221" i="17"/>
  <c r="M221" i="17"/>
  <c r="P219" i="17"/>
  <c r="R219" i="17" s="1"/>
  <c r="O219" i="17"/>
  <c r="Q219" i="17" s="1"/>
  <c r="M219" i="17"/>
  <c r="Q218" i="17"/>
  <c r="M218" i="17"/>
  <c r="Q216" i="17"/>
  <c r="M216" i="17"/>
  <c r="P214" i="17"/>
  <c r="R214" i="17" s="1"/>
  <c r="O214" i="17"/>
  <c r="M214" i="17"/>
  <c r="Q211" i="17"/>
  <c r="M211" i="17"/>
  <c r="Q207" i="17"/>
  <c r="M207" i="17"/>
  <c r="Q204" i="17"/>
  <c r="M204" i="17"/>
  <c r="Q203" i="17"/>
  <c r="M203" i="17"/>
  <c r="P202" i="17"/>
  <c r="R202" i="17" s="1"/>
  <c r="O202" i="17"/>
  <c r="M202" i="17"/>
  <c r="Q200" i="17"/>
  <c r="M200" i="17"/>
  <c r="Q197" i="17"/>
  <c r="M197" i="17"/>
  <c r="Q195" i="17"/>
  <c r="M195" i="17"/>
  <c r="Q193" i="17"/>
  <c r="M193" i="17"/>
  <c r="Q191" i="17"/>
  <c r="M191" i="17"/>
  <c r="Q190" i="17"/>
  <c r="M190" i="17"/>
  <c r="Q187" i="17"/>
  <c r="M187" i="17"/>
  <c r="Q184" i="17"/>
  <c r="M184" i="17"/>
  <c r="Q182" i="17"/>
  <c r="M182" i="17"/>
  <c r="P180" i="17"/>
  <c r="R180" i="17" s="1"/>
  <c r="O180" i="17"/>
  <c r="M180" i="17"/>
  <c r="Q178" i="17"/>
  <c r="M178" i="17"/>
  <c r="Q175" i="17"/>
  <c r="M175" i="17"/>
  <c r="Q174" i="17"/>
  <c r="M174" i="17"/>
  <c r="M171" i="17"/>
  <c r="Q169" i="17"/>
  <c r="M169" i="17"/>
  <c r="Q164" i="17"/>
  <c r="M164" i="17"/>
  <c r="Q161" i="17"/>
  <c r="M161" i="17"/>
  <c r="Q160" i="17"/>
  <c r="M160" i="17"/>
  <c r="Q159" i="17"/>
  <c r="M159" i="17"/>
  <c r="Q155" i="17"/>
  <c r="M155" i="17"/>
  <c r="Q154" i="17"/>
  <c r="M154" i="17"/>
  <c r="Q151" i="17"/>
  <c r="M151" i="17"/>
  <c r="Q149" i="17"/>
  <c r="M149" i="17"/>
  <c r="Q147" i="17"/>
  <c r="M147" i="17"/>
  <c r="Q143" i="17"/>
  <c r="M143" i="17"/>
  <c r="Q139" i="17"/>
  <c r="M139" i="17"/>
  <c r="Q137" i="17"/>
  <c r="M137" i="17"/>
  <c r="Q135" i="17"/>
  <c r="M135" i="17"/>
  <c r="Q132" i="17"/>
  <c r="M132" i="17"/>
  <c r="P130" i="17"/>
  <c r="R130" i="17" s="1"/>
  <c r="O130" i="17"/>
  <c r="M130" i="17"/>
  <c r="Q128" i="17"/>
  <c r="M128" i="17"/>
  <c r="Q127" i="17"/>
  <c r="M127" i="17"/>
  <c r="P122" i="17"/>
  <c r="R122" i="17" s="1"/>
  <c r="O122" i="17"/>
  <c r="M122" i="17"/>
  <c r="P120" i="17"/>
  <c r="R120" i="17" s="1"/>
  <c r="O120" i="17"/>
  <c r="M120" i="17"/>
  <c r="Q118" i="17"/>
  <c r="M118" i="17"/>
  <c r="P116" i="17"/>
  <c r="R116" i="17" s="1"/>
  <c r="O116" i="17"/>
  <c r="M116" i="17"/>
  <c r="P114" i="17"/>
  <c r="O114" i="17"/>
  <c r="L114" i="17"/>
  <c r="K114" i="17"/>
  <c r="Q112" i="17"/>
  <c r="M112" i="17"/>
  <c r="Q109" i="17"/>
  <c r="M109" i="17"/>
  <c r="P106" i="17"/>
  <c r="R106" i="17" s="1"/>
  <c r="O106" i="17"/>
  <c r="M106" i="17"/>
  <c r="Q105" i="17"/>
  <c r="M105" i="17"/>
  <c r="P102" i="17"/>
  <c r="R102" i="17" s="1"/>
  <c r="O102" i="17"/>
  <c r="M102" i="17"/>
  <c r="Q100" i="17"/>
  <c r="M100" i="17"/>
  <c r="Q98" i="17"/>
  <c r="M98" i="17"/>
  <c r="Q97" i="17"/>
  <c r="M97" i="17"/>
  <c r="Q96" i="17"/>
  <c r="M96" i="17"/>
  <c r="Q95" i="17"/>
  <c r="M95" i="17"/>
  <c r="Q92" i="17"/>
  <c r="M92" i="17"/>
  <c r="O91" i="17"/>
  <c r="Q91" i="17" s="1"/>
  <c r="M91" i="17"/>
  <c r="Q87" i="17"/>
  <c r="M87" i="17"/>
  <c r="Q86" i="17"/>
  <c r="M86" i="17"/>
  <c r="Q83" i="17"/>
  <c r="M83" i="17"/>
  <c r="Q82" i="17"/>
  <c r="M82" i="17"/>
  <c r="Q81" i="17"/>
  <c r="M81" i="17"/>
  <c r="Q79" i="17"/>
  <c r="M79" i="17"/>
  <c r="Q78" i="17"/>
  <c r="M78" i="17"/>
  <c r="Q77" i="17"/>
  <c r="M77" i="17"/>
  <c r="P74" i="17"/>
  <c r="R74" i="17" s="1"/>
  <c r="O74" i="17"/>
  <c r="M74" i="17"/>
  <c r="Q72" i="17"/>
  <c r="M72" i="17"/>
  <c r="Q70" i="17"/>
  <c r="M70" i="17"/>
  <c r="Q67" i="17"/>
  <c r="M67" i="17"/>
  <c r="Q66" i="17"/>
  <c r="M66" i="17"/>
  <c r="Q62" i="17"/>
  <c r="M62" i="17"/>
  <c r="P59" i="17"/>
  <c r="R59" i="17" s="1"/>
  <c r="O59" i="17"/>
  <c r="Q59" i="17" s="1"/>
  <c r="M59" i="17"/>
  <c r="Q58" i="17"/>
  <c r="M58" i="17"/>
  <c r="P56" i="17"/>
  <c r="O56" i="17"/>
  <c r="L56" i="17"/>
  <c r="K56" i="17"/>
  <c r="Q54" i="17"/>
  <c r="M54" i="17"/>
  <c r="P51" i="17"/>
  <c r="R51" i="17" s="1"/>
  <c r="O51" i="17"/>
  <c r="M51" i="17"/>
  <c r="Q47" i="17"/>
  <c r="M47" i="17"/>
  <c r="Q45" i="17"/>
  <c r="M45" i="17"/>
  <c r="Q44" i="17"/>
  <c r="M44" i="17"/>
  <c r="Q42" i="17"/>
  <c r="N318" i="17"/>
  <c r="M42" i="17"/>
  <c r="P40" i="17"/>
  <c r="R40" i="17" s="1"/>
  <c r="M40" i="17"/>
  <c r="Q36" i="17"/>
  <c r="M36" i="17"/>
  <c r="Q34" i="17"/>
  <c r="M34" i="17"/>
  <c r="Q32" i="17"/>
  <c r="M32" i="17"/>
  <c r="Q30" i="17"/>
  <c r="M30" i="17"/>
  <c r="Q28" i="17"/>
  <c r="M28" i="17"/>
  <c r="P26" i="17"/>
  <c r="O26" i="17"/>
  <c r="M26" i="17"/>
  <c r="Q24" i="17"/>
  <c r="M24" i="17"/>
  <c r="Q23" i="17"/>
  <c r="M23" i="17"/>
  <c r="O19" i="17"/>
  <c r="K19" i="17"/>
  <c r="K318" i="17" s="1"/>
  <c r="Q17" i="17"/>
  <c r="M17" i="17"/>
  <c r="Q16" i="17"/>
  <c r="M16" i="17"/>
  <c r="Q13" i="17"/>
  <c r="M13" i="17"/>
  <c r="Q12" i="17"/>
  <c r="M12" i="17"/>
  <c r="R11" i="17"/>
  <c r="Q11" i="17"/>
  <c r="M11" i="17"/>
  <c r="B9" i="17"/>
  <c r="C9" i="17" s="1"/>
  <c r="D9" i="17" s="1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Q106" i="17" l="1"/>
  <c r="Q114" i="17"/>
  <c r="Q120" i="17"/>
  <c r="Q241" i="17"/>
  <c r="Q249" i="17"/>
  <c r="R56" i="17"/>
  <c r="R114" i="17"/>
  <c r="Q40" i="17"/>
  <c r="Q51" i="17"/>
  <c r="M56" i="17"/>
  <c r="Q214" i="17"/>
  <c r="Q228" i="17"/>
  <c r="P318" i="17"/>
  <c r="R26" i="17"/>
  <c r="Q102" i="17"/>
  <c r="Q116" i="17"/>
  <c r="Q122" i="17"/>
  <c r="Q202" i="17"/>
  <c r="Q242" i="17"/>
  <c r="Q250" i="17"/>
  <c r="O318" i="17"/>
  <c r="M19" i="17"/>
  <c r="L318" i="17"/>
  <c r="Q19" i="17"/>
  <c r="Q26" i="17"/>
  <c r="Q56" i="17"/>
  <c r="Q74" i="17"/>
  <c r="M114" i="17"/>
  <c r="Q130" i="17"/>
  <c r="Q180" i="17"/>
  <c r="Q258" i="17"/>
  <c r="M318" i="17"/>
  <c r="K247" i="16"/>
  <c r="K242" i="16"/>
  <c r="K19" i="16"/>
  <c r="O247" i="16"/>
  <c r="Q247" i="16" s="1"/>
  <c r="O248" i="15"/>
  <c r="P242" i="15"/>
  <c r="O242" i="15"/>
  <c r="O241" i="16"/>
  <c r="P242" i="16"/>
  <c r="O242" i="16"/>
  <c r="O243" i="15"/>
  <c r="P120" i="16"/>
  <c r="O120" i="16"/>
  <c r="O121" i="15"/>
  <c r="O91" i="16"/>
  <c r="O92" i="15"/>
  <c r="O43" i="14"/>
  <c r="N43" i="14"/>
  <c r="O43" i="15"/>
  <c r="N43" i="15"/>
  <c r="O42" i="16"/>
  <c r="N42" i="16"/>
  <c r="O19" i="16"/>
  <c r="O20" i="15"/>
  <c r="O20" i="14"/>
  <c r="M86" i="16"/>
  <c r="R317" i="16"/>
  <c r="R312" i="16"/>
  <c r="R309" i="16"/>
  <c r="R308" i="16"/>
  <c r="R300" i="16"/>
  <c r="R295" i="16"/>
  <c r="R291" i="16"/>
  <c r="R290" i="16"/>
  <c r="R285" i="16"/>
  <c r="R284" i="16"/>
  <c r="R283" i="16"/>
  <c r="R275" i="16"/>
  <c r="R274" i="16"/>
  <c r="R271" i="16"/>
  <c r="R268" i="16"/>
  <c r="R267" i="16"/>
  <c r="R261" i="16"/>
  <c r="R253" i="16"/>
  <c r="R243" i="16"/>
  <c r="R237" i="16"/>
  <c r="R227" i="16"/>
  <c r="R223" i="16"/>
  <c r="R221" i="16"/>
  <c r="R216" i="16"/>
  <c r="R211" i="16"/>
  <c r="R207" i="16"/>
  <c r="R204" i="16"/>
  <c r="R195" i="16"/>
  <c r="R193" i="16"/>
  <c r="R190" i="16"/>
  <c r="R184" i="16"/>
  <c r="R175" i="16"/>
  <c r="R171" i="16"/>
  <c r="R147" i="16"/>
  <c r="R137" i="16"/>
  <c r="R109" i="16"/>
  <c r="R105" i="16"/>
  <c r="R97" i="16"/>
  <c r="R96" i="16"/>
  <c r="R95" i="16"/>
  <c r="R92" i="16"/>
  <c r="R78" i="16"/>
  <c r="R72" i="16"/>
  <c r="R70" i="16"/>
  <c r="R54" i="16"/>
  <c r="R44" i="16"/>
  <c r="R36" i="16"/>
  <c r="R28" i="16"/>
  <c r="R24" i="16"/>
  <c r="R23" i="16"/>
  <c r="R16" i="16"/>
  <c r="R13" i="16"/>
  <c r="R11" i="16"/>
  <c r="P51" i="16"/>
  <c r="O51" i="16"/>
  <c r="M51" i="16"/>
  <c r="P52" i="15"/>
  <c r="O52" i="15"/>
  <c r="M52" i="15"/>
  <c r="P302" i="16"/>
  <c r="O302" i="16"/>
  <c r="M302" i="16"/>
  <c r="P303" i="15"/>
  <c r="O303" i="15"/>
  <c r="M303" i="15"/>
  <c r="M301" i="16"/>
  <c r="M302" i="15"/>
  <c r="M297" i="16"/>
  <c r="M298" i="15"/>
  <c r="M293" i="16"/>
  <c r="M294" i="15"/>
  <c r="M278" i="16"/>
  <c r="M279" i="15"/>
  <c r="M169" i="16"/>
  <c r="M170" i="15"/>
  <c r="Q318" i="17" l="1"/>
  <c r="P116" i="16"/>
  <c r="O116" i="16"/>
  <c r="P117" i="15"/>
  <c r="R117" i="15" s="1"/>
  <c r="O117" i="15"/>
  <c r="M87" i="15"/>
  <c r="M83" i="16"/>
  <c r="M84" i="15"/>
  <c r="M66" i="16"/>
  <c r="M67" i="15"/>
  <c r="M34" i="16"/>
  <c r="M35" i="15"/>
  <c r="Q196" i="15"/>
  <c r="Q194" i="15"/>
  <c r="Q192" i="15"/>
  <c r="Q191" i="15"/>
  <c r="Q188" i="15"/>
  <c r="Q185" i="15"/>
  <c r="Q183" i="15"/>
  <c r="Q179" i="15"/>
  <c r="Q176" i="15"/>
  <c r="Q175" i="15"/>
  <c r="Q172" i="15"/>
  <c r="Q170" i="15"/>
  <c r="Q165" i="15"/>
  <c r="Q303" i="15"/>
  <c r="Q302" i="15"/>
  <c r="Q301" i="15"/>
  <c r="Q298" i="15"/>
  <c r="Q296" i="15"/>
  <c r="Q294" i="15"/>
  <c r="Q292" i="15"/>
  <c r="Q291" i="15"/>
  <c r="Q288" i="15"/>
  <c r="Q286" i="15"/>
  <c r="Q285" i="15"/>
  <c r="Q284" i="15"/>
  <c r="Q282" i="15"/>
  <c r="Q279" i="15"/>
  <c r="Q276" i="15"/>
  <c r="R318" i="15"/>
  <c r="R316" i="15"/>
  <c r="R313" i="15"/>
  <c r="R312" i="15"/>
  <c r="R310" i="15"/>
  <c r="R309" i="15"/>
  <c r="R307" i="15"/>
  <c r="R305" i="15"/>
  <c r="R303" i="15"/>
  <c r="R302" i="15"/>
  <c r="R301" i="15"/>
  <c r="R298" i="15"/>
  <c r="R296" i="15"/>
  <c r="R294" i="15"/>
  <c r="R292" i="15"/>
  <c r="R291" i="15"/>
  <c r="R288" i="15"/>
  <c r="R286" i="15"/>
  <c r="R285" i="15"/>
  <c r="R284" i="15"/>
  <c r="R282" i="15"/>
  <c r="R279" i="15"/>
  <c r="R276" i="15"/>
  <c r="R275" i="15"/>
  <c r="R274" i="15"/>
  <c r="R272" i="15"/>
  <c r="R269" i="15"/>
  <c r="R268" i="15"/>
  <c r="R265" i="15"/>
  <c r="R262" i="15"/>
  <c r="R260" i="15"/>
  <c r="R254" i="15"/>
  <c r="R248" i="15"/>
  <c r="R247" i="15"/>
  <c r="R244" i="15"/>
  <c r="R242" i="15"/>
  <c r="R238" i="15"/>
  <c r="R236" i="15"/>
  <c r="R233" i="15"/>
  <c r="R232" i="15"/>
  <c r="R228" i="15"/>
  <c r="R226" i="15"/>
  <c r="R225" i="15"/>
  <c r="R224" i="15"/>
  <c r="R222" i="15"/>
  <c r="R219" i="15"/>
  <c r="R217" i="15"/>
  <c r="R212" i="15"/>
  <c r="R208" i="15"/>
  <c r="R205" i="15"/>
  <c r="R204" i="15"/>
  <c r="R201" i="15"/>
  <c r="R198" i="15"/>
  <c r="R196" i="15"/>
  <c r="R194" i="15"/>
  <c r="R192" i="15"/>
  <c r="R191" i="15"/>
  <c r="R188" i="15"/>
  <c r="R185" i="15"/>
  <c r="R183" i="15"/>
  <c r="R179" i="15"/>
  <c r="R176" i="15"/>
  <c r="R175" i="15"/>
  <c r="R172" i="15"/>
  <c r="R170" i="15"/>
  <c r="R165" i="15"/>
  <c r="R162" i="15"/>
  <c r="R161" i="15"/>
  <c r="R160" i="15"/>
  <c r="R156" i="15"/>
  <c r="R155" i="15"/>
  <c r="R152" i="15"/>
  <c r="R150" i="15"/>
  <c r="R148" i="15"/>
  <c r="R144" i="15"/>
  <c r="R140" i="15"/>
  <c r="R138" i="15"/>
  <c r="R136" i="15"/>
  <c r="R133" i="15"/>
  <c r="R129" i="15"/>
  <c r="R128" i="15"/>
  <c r="R119" i="15"/>
  <c r="R113" i="15"/>
  <c r="R110" i="15"/>
  <c r="R106" i="15"/>
  <c r="R101" i="15"/>
  <c r="R99" i="15"/>
  <c r="R98" i="15"/>
  <c r="R97" i="15"/>
  <c r="R96" i="15"/>
  <c r="R93" i="15"/>
  <c r="R92" i="15"/>
  <c r="R88" i="15"/>
  <c r="R87" i="15"/>
  <c r="R84" i="15"/>
  <c r="R83" i="15"/>
  <c r="R82" i="15"/>
  <c r="R80" i="15"/>
  <c r="R79" i="15"/>
  <c r="R78" i="15"/>
  <c r="R73" i="15"/>
  <c r="R71" i="15"/>
  <c r="R68" i="15"/>
  <c r="R67" i="15"/>
  <c r="R63" i="15"/>
  <c r="R59" i="15"/>
  <c r="R55" i="15"/>
  <c r="R52" i="15"/>
  <c r="R48" i="15"/>
  <c r="R46" i="15"/>
  <c r="R45" i="15"/>
  <c r="R43" i="15"/>
  <c r="R37" i="15"/>
  <c r="R35" i="15"/>
  <c r="R33" i="15"/>
  <c r="R31" i="15"/>
  <c r="R29" i="15"/>
  <c r="R25" i="15"/>
  <c r="R24" i="15"/>
  <c r="R20" i="15"/>
  <c r="R18" i="15"/>
  <c r="R17" i="15"/>
  <c r="R14" i="15"/>
  <c r="R13" i="15"/>
  <c r="R11" i="15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2" i="14"/>
  <c r="Q43" i="14"/>
  <c r="Q44" i="14"/>
  <c r="Q45" i="14"/>
  <c r="Q46" i="14"/>
  <c r="Q47" i="14"/>
  <c r="Q48" i="14"/>
  <c r="Q49" i="14"/>
  <c r="Q50" i="14"/>
  <c r="Q52" i="14"/>
  <c r="Q53" i="14"/>
  <c r="Q54" i="14"/>
  <c r="Q55" i="14"/>
  <c r="Q56" i="14"/>
  <c r="Q58" i="14"/>
  <c r="Q59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3" i="14"/>
  <c r="Q104" i="14"/>
  <c r="Q105" i="14"/>
  <c r="Q107" i="14"/>
  <c r="Q108" i="14"/>
  <c r="Q109" i="14"/>
  <c r="Q110" i="14"/>
  <c r="Q111" i="14"/>
  <c r="Q112" i="14"/>
  <c r="Q113" i="14"/>
  <c r="Q114" i="14"/>
  <c r="Q116" i="14"/>
  <c r="Q117" i="14"/>
  <c r="Q118" i="14"/>
  <c r="Q119" i="14"/>
  <c r="Q120" i="14"/>
  <c r="Q122" i="14"/>
  <c r="Q124" i="14"/>
  <c r="Q125" i="14"/>
  <c r="Q126" i="14"/>
  <c r="Q127" i="14"/>
  <c r="Q128" i="14"/>
  <c r="Q129" i="14"/>
  <c r="Q130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6" i="14"/>
  <c r="Q217" i="14"/>
  <c r="Q218" i="14"/>
  <c r="Q219" i="14"/>
  <c r="Q221" i="14"/>
  <c r="Q222" i="14"/>
  <c r="Q223" i="14"/>
  <c r="Q224" i="14"/>
  <c r="Q225" i="14"/>
  <c r="Q226" i="14"/>
  <c r="Q227" i="14"/>
  <c r="Q230" i="14"/>
  <c r="Q231" i="14"/>
  <c r="Q232" i="14"/>
  <c r="Q233" i="14"/>
  <c r="Q234" i="14"/>
  <c r="Q235" i="14"/>
  <c r="Q236" i="14"/>
  <c r="Q237" i="14"/>
  <c r="Q238" i="14"/>
  <c r="Q239" i="14"/>
  <c r="Q240" i="14"/>
  <c r="Q243" i="14"/>
  <c r="Q244" i="14"/>
  <c r="Q245" i="14"/>
  <c r="Q246" i="14"/>
  <c r="Q247" i="14"/>
  <c r="Q248" i="14"/>
  <c r="Q249" i="14"/>
  <c r="Q252" i="14"/>
  <c r="Q253" i="14"/>
  <c r="Q254" i="14"/>
  <c r="Q255" i="14"/>
  <c r="Q256" i="14"/>
  <c r="Q257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10" i="14"/>
  <c r="M276" i="14"/>
  <c r="P51" i="14"/>
  <c r="O51" i="14"/>
  <c r="Q51" i="14" s="1"/>
  <c r="N318" i="16" l="1"/>
  <c r="J318" i="16"/>
  <c r="I318" i="16"/>
  <c r="H318" i="16"/>
  <c r="Q315" i="16"/>
  <c r="M315" i="16"/>
  <c r="Q312" i="16"/>
  <c r="M312" i="16"/>
  <c r="Q311" i="16"/>
  <c r="M311" i="16"/>
  <c r="Q309" i="16"/>
  <c r="M309" i="16"/>
  <c r="Q308" i="16"/>
  <c r="M308" i="16"/>
  <c r="Q306" i="16"/>
  <c r="M306" i="16"/>
  <c r="Q304" i="16"/>
  <c r="M304" i="16"/>
  <c r="Q301" i="16"/>
  <c r="Q300" i="16"/>
  <c r="M300" i="16"/>
  <c r="Q297" i="16"/>
  <c r="Q295" i="16"/>
  <c r="M295" i="16"/>
  <c r="Q293" i="16"/>
  <c r="Q291" i="16"/>
  <c r="M291" i="16"/>
  <c r="Q290" i="16"/>
  <c r="M290" i="16"/>
  <c r="Q287" i="16"/>
  <c r="M287" i="16"/>
  <c r="Q285" i="16"/>
  <c r="M285" i="16"/>
  <c r="Q284" i="16"/>
  <c r="M284" i="16"/>
  <c r="Q283" i="16"/>
  <c r="M283" i="16"/>
  <c r="Q281" i="16"/>
  <c r="M281" i="16"/>
  <c r="Q278" i="16"/>
  <c r="Q274" i="16"/>
  <c r="M274" i="16"/>
  <c r="Q273" i="16"/>
  <c r="M273" i="16"/>
  <c r="Q271" i="16"/>
  <c r="M271" i="16"/>
  <c r="Q268" i="16"/>
  <c r="M268" i="16"/>
  <c r="Q267" i="16"/>
  <c r="M267" i="16"/>
  <c r="Q264" i="16"/>
  <c r="M264" i="16"/>
  <c r="Q261" i="16"/>
  <c r="M261" i="16"/>
  <c r="Q259" i="16"/>
  <c r="M259" i="16"/>
  <c r="P258" i="16"/>
  <c r="O258" i="16"/>
  <c r="M258" i="16"/>
  <c r="Q253" i="16"/>
  <c r="M253" i="16"/>
  <c r="P250" i="16"/>
  <c r="O250" i="16"/>
  <c r="M250" i="16"/>
  <c r="P249" i="16"/>
  <c r="O249" i="16"/>
  <c r="M249" i="16"/>
  <c r="M247" i="16"/>
  <c r="Q246" i="16"/>
  <c r="M246" i="16"/>
  <c r="Q243" i="16"/>
  <c r="M243" i="16"/>
  <c r="M242" i="16"/>
  <c r="P241" i="16"/>
  <c r="Q241" i="16" s="1"/>
  <c r="M241" i="16"/>
  <c r="Q237" i="16"/>
  <c r="M237" i="16"/>
  <c r="Q235" i="16"/>
  <c r="M235" i="16"/>
  <c r="Q232" i="16"/>
  <c r="M232" i="16"/>
  <c r="Q231" i="16"/>
  <c r="M231" i="16"/>
  <c r="P229" i="16"/>
  <c r="O229" i="16"/>
  <c r="M229" i="16"/>
  <c r="P228" i="16"/>
  <c r="O228" i="16"/>
  <c r="M228" i="16"/>
  <c r="Q227" i="16"/>
  <c r="M227" i="16"/>
  <c r="Q225" i="16"/>
  <c r="M225" i="16"/>
  <c r="Q224" i="16"/>
  <c r="M224" i="16"/>
  <c r="Q223" i="16"/>
  <c r="M223" i="16"/>
  <c r="Q221" i="16"/>
  <c r="M221" i="16"/>
  <c r="P219" i="16"/>
  <c r="O219" i="16"/>
  <c r="M219" i="16"/>
  <c r="Q218" i="16"/>
  <c r="M218" i="16"/>
  <c r="Q216" i="16"/>
  <c r="M216" i="16"/>
  <c r="P214" i="16"/>
  <c r="O214" i="16"/>
  <c r="M214" i="16"/>
  <c r="Q211" i="16"/>
  <c r="M211" i="16"/>
  <c r="Q207" i="16"/>
  <c r="M207" i="16"/>
  <c r="Q204" i="16"/>
  <c r="M204" i="16"/>
  <c r="Q203" i="16"/>
  <c r="M203" i="16"/>
  <c r="P202" i="16"/>
  <c r="O202" i="16"/>
  <c r="M202" i="16"/>
  <c r="Q200" i="16"/>
  <c r="M200" i="16"/>
  <c r="Q197" i="16"/>
  <c r="M197" i="16"/>
  <c r="Q195" i="16"/>
  <c r="M195" i="16"/>
  <c r="Q193" i="16"/>
  <c r="M193" i="16"/>
  <c r="Q191" i="16"/>
  <c r="M191" i="16"/>
  <c r="Q190" i="16"/>
  <c r="M190" i="16"/>
  <c r="Q187" i="16"/>
  <c r="M187" i="16"/>
  <c r="Q184" i="16"/>
  <c r="M184" i="16"/>
  <c r="Q182" i="16"/>
  <c r="M182" i="16"/>
  <c r="P180" i="16"/>
  <c r="O180" i="16"/>
  <c r="M180" i="16"/>
  <c r="Q178" i="16"/>
  <c r="M178" i="16"/>
  <c r="Q175" i="16"/>
  <c r="M175" i="16"/>
  <c r="Q174" i="16"/>
  <c r="M174" i="16"/>
  <c r="M171" i="16"/>
  <c r="Q169" i="16"/>
  <c r="Q164" i="16"/>
  <c r="M164" i="16"/>
  <c r="Q161" i="16"/>
  <c r="M161" i="16"/>
  <c r="Q160" i="16"/>
  <c r="M160" i="16"/>
  <c r="Q159" i="16"/>
  <c r="M159" i="16"/>
  <c r="Q155" i="16"/>
  <c r="M155" i="16"/>
  <c r="Q154" i="16"/>
  <c r="M154" i="16"/>
  <c r="Q151" i="16"/>
  <c r="M151" i="16"/>
  <c r="Q149" i="16"/>
  <c r="M149" i="16"/>
  <c r="Q147" i="16"/>
  <c r="M147" i="16"/>
  <c r="Q143" i="16"/>
  <c r="M143" i="16"/>
  <c r="Q139" i="16"/>
  <c r="M139" i="16"/>
  <c r="Q137" i="16"/>
  <c r="M137" i="16"/>
  <c r="Q135" i="16"/>
  <c r="M135" i="16"/>
  <c r="Q132" i="16"/>
  <c r="M132" i="16"/>
  <c r="P130" i="16"/>
  <c r="O130" i="16"/>
  <c r="M130" i="16"/>
  <c r="Q128" i="16"/>
  <c r="M128" i="16"/>
  <c r="Q127" i="16"/>
  <c r="M127" i="16"/>
  <c r="P122" i="16"/>
  <c r="O122" i="16"/>
  <c r="M122" i="16"/>
  <c r="Q120" i="16"/>
  <c r="M120" i="16"/>
  <c r="Q118" i="16"/>
  <c r="M118" i="16"/>
  <c r="M116" i="16"/>
  <c r="P114" i="16"/>
  <c r="O114" i="16"/>
  <c r="L114" i="16"/>
  <c r="K114" i="16"/>
  <c r="Q112" i="16"/>
  <c r="M112" i="16"/>
  <c r="Q109" i="16"/>
  <c r="M109" i="16"/>
  <c r="P106" i="16"/>
  <c r="O106" i="16"/>
  <c r="M106" i="16"/>
  <c r="Q105" i="16"/>
  <c r="M105" i="16"/>
  <c r="P102" i="16"/>
  <c r="O102" i="16"/>
  <c r="M102" i="16"/>
  <c r="Q100" i="16"/>
  <c r="M100" i="16"/>
  <c r="Q98" i="16"/>
  <c r="M98" i="16"/>
  <c r="Q97" i="16"/>
  <c r="M97" i="16"/>
  <c r="Q96" i="16"/>
  <c r="M96" i="16"/>
  <c r="Q95" i="16"/>
  <c r="M95" i="16"/>
  <c r="Q92" i="16"/>
  <c r="M92" i="16"/>
  <c r="Q91" i="16"/>
  <c r="M91" i="16"/>
  <c r="Q87" i="16"/>
  <c r="M87" i="16"/>
  <c r="Q86" i="16"/>
  <c r="Q83" i="16"/>
  <c r="Q82" i="16"/>
  <c r="M82" i="16"/>
  <c r="Q81" i="16"/>
  <c r="M81" i="16"/>
  <c r="Q79" i="16"/>
  <c r="M79" i="16"/>
  <c r="Q78" i="16"/>
  <c r="M78" i="16"/>
  <c r="Q77" i="16"/>
  <c r="M77" i="16"/>
  <c r="P74" i="16"/>
  <c r="O74" i="16"/>
  <c r="M74" i="16"/>
  <c r="Q72" i="16"/>
  <c r="M72" i="16"/>
  <c r="Q70" i="16"/>
  <c r="M70" i="16"/>
  <c r="Q67" i="16"/>
  <c r="M67" i="16"/>
  <c r="Q66" i="16"/>
  <c r="Q62" i="16"/>
  <c r="M62" i="16"/>
  <c r="P59" i="16"/>
  <c r="O59" i="16"/>
  <c r="M59" i="16"/>
  <c r="Q58" i="16"/>
  <c r="M58" i="16"/>
  <c r="P56" i="16"/>
  <c r="O56" i="16"/>
  <c r="Q56" i="16" s="1"/>
  <c r="L56" i="16"/>
  <c r="K56" i="16"/>
  <c r="K318" i="16" s="1"/>
  <c r="Q54" i="16"/>
  <c r="M54" i="16"/>
  <c r="Q47" i="16"/>
  <c r="M47" i="16"/>
  <c r="Q45" i="16"/>
  <c r="M45" i="16"/>
  <c r="Q44" i="16"/>
  <c r="M44" i="16"/>
  <c r="M42" i="16"/>
  <c r="P40" i="16"/>
  <c r="O40" i="16"/>
  <c r="M40" i="16"/>
  <c r="Q36" i="16"/>
  <c r="M36" i="16"/>
  <c r="Q34" i="16"/>
  <c r="Q32" i="16"/>
  <c r="M32" i="16"/>
  <c r="Q30" i="16"/>
  <c r="M30" i="16"/>
  <c r="Q28" i="16"/>
  <c r="M28" i="16"/>
  <c r="P26" i="16"/>
  <c r="O26" i="16"/>
  <c r="M26" i="16"/>
  <c r="Q24" i="16"/>
  <c r="M24" i="16"/>
  <c r="Q23" i="16"/>
  <c r="M23" i="16"/>
  <c r="Q19" i="16"/>
  <c r="M19" i="16"/>
  <c r="Q17" i="16"/>
  <c r="M17" i="16"/>
  <c r="Q16" i="16"/>
  <c r="M16" i="16"/>
  <c r="Q13" i="16"/>
  <c r="M13" i="16"/>
  <c r="Q12" i="16"/>
  <c r="M12" i="16"/>
  <c r="Q11" i="16"/>
  <c r="M11" i="16"/>
  <c r="B9" i="16"/>
  <c r="C9" i="16" s="1"/>
  <c r="D9" i="16" s="1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Q106" i="16" l="1"/>
  <c r="Q114" i="16"/>
  <c r="Q249" i="16"/>
  <c r="Q258" i="16"/>
  <c r="L318" i="16"/>
  <c r="P318" i="16"/>
  <c r="Q40" i="16"/>
  <c r="Q51" i="16"/>
  <c r="Q74" i="16"/>
  <c r="M114" i="16"/>
  <c r="Q130" i="16"/>
  <c r="Q214" i="16"/>
  <c r="Q228" i="16"/>
  <c r="Q302" i="16"/>
  <c r="O318" i="16"/>
  <c r="Q26" i="16"/>
  <c r="Q42" i="16"/>
  <c r="Q59" i="16"/>
  <c r="Q102" i="16"/>
  <c r="Q116" i="16"/>
  <c r="Q122" i="16"/>
  <c r="Q202" i="16"/>
  <c r="Q219" i="16"/>
  <c r="Q229" i="16"/>
  <c r="Q242" i="16"/>
  <c r="Q250" i="16"/>
  <c r="M56" i="16"/>
  <c r="Q180" i="16"/>
  <c r="N319" i="15"/>
  <c r="J319" i="15"/>
  <c r="I319" i="15"/>
  <c r="H319" i="15"/>
  <c r="Q316" i="15"/>
  <c r="M316" i="15"/>
  <c r="Q313" i="15"/>
  <c r="M313" i="15"/>
  <c r="Q310" i="15"/>
  <c r="M310" i="15"/>
  <c r="Q312" i="15"/>
  <c r="M312" i="15"/>
  <c r="Q309" i="15"/>
  <c r="M309" i="15"/>
  <c r="Q307" i="15"/>
  <c r="M307" i="15"/>
  <c r="Q305" i="15"/>
  <c r="M305" i="15"/>
  <c r="M301" i="15"/>
  <c r="M296" i="15"/>
  <c r="M292" i="15"/>
  <c r="M291" i="15"/>
  <c r="M288" i="15"/>
  <c r="M286" i="15"/>
  <c r="M285" i="15"/>
  <c r="M284" i="15"/>
  <c r="M282" i="15"/>
  <c r="Q275" i="15"/>
  <c r="M275" i="15"/>
  <c r="Q274" i="15"/>
  <c r="M274" i="15"/>
  <c r="Q272" i="15"/>
  <c r="M272" i="15"/>
  <c r="Q269" i="15"/>
  <c r="M269" i="15"/>
  <c r="Q268" i="15"/>
  <c r="M268" i="15"/>
  <c r="Q265" i="15"/>
  <c r="M265" i="15"/>
  <c r="Q262" i="15"/>
  <c r="M262" i="15"/>
  <c r="Q260" i="15"/>
  <c r="M260" i="15"/>
  <c r="P259" i="15"/>
  <c r="R259" i="15" s="1"/>
  <c r="O259" i="15"/>
  <c r="M259" i="15"/>
  <c r="Q254" i="15"/>
  <c r="M254" i="15"/>
  <c r="P251" i="15"/>
  <c r="R251" i="15" s="1"/>
  <c r="O251" i="15"/>
  <c r="M251" i="15"/>
  <c r="P250" i="15"/>
  <c r="R250" i="15" s="1"/>
  <c r="O250" i="15"/>
  <c r="M250" i="15"/>
  <c r="Q248" i="15"/>
  <c r="M248" i="15"/>
  <c r="Q247" i="15"/>
  <c r="M247" i="15"/>
  <c r="Q244" i="15"/>
  <c r="M244" i="15"/>
  <c r="P243" i="15"/>
  <c r="R243" i="15" s="1"/>
  <c r="M243" i="15"/>
  <c r="M242" i="15"/>
  <c r="Q238" i="15"/>
  <c r="M238" i="15"/>
  <c r="Q236" i="15"/>
  <c r="M236" i="15"/>
  <c r="Q233" i="15"/>
  <c r="M233" i="15"/>
  <c r="Q232" i="15"/>
  <c r="M232" i="15"/>
  <c r="P230" i="15"/>
  <c r="R230" i="15" s="1"/>
  <c r="O230" i="15"/>
  <c r="M230" i="15"/>
  <c r="P229" i="15"/>
  <c r="R229" i="15" s="1"/>
  <c r="O229" i="15"/>
  <c r="M229" i="15"/>
  <c r="Q228" i="15"/>
  <c r="M228" i="15"/>
  <c r="Q226" i="15"/>
  <c r="M226" i="15"/>
  <c r="Q225" i="15"/>
  <c r="M225" i="15"/>
  <c r="Q224" i="15"/>
  <c r="M224" i="15"/>
  <c r="Q222" i="15"/>
  <c r="M222" i="15"/>
  <c r="P220" i="15"/>
  <c r="R220" i="15" s="1"/>
  <c r="O220" i="15"/>
  <c r="M220" i="15"/>
  <c r="Q219" i="15"/>
  <c r="M219" i="15"/>
  <c r="Q217" i="15"/>
  <c r="M217" i="15"/>
  <c r="P215" i="15"/>
  <c r="R215" i="15" s="1"/>
  <c r="O215" i="15"/>
  <c r="Q215" i="15" s="1"/>
  <c r="M215" i="15"/>
  <c r="Q212" i="15"/>
  <c r="M212" i="15"/>
  <c r="Q208" i="15"/>
  <c r="M208" i="15"/>
  <c r="Q205" i="15"/>
  <c r="M205" i="15"/>
  <c r="Q204" i="15"/>
  <c r="M204" i="15"/>
  <c r="P203" i="15"/>
  <c r="R203" i="15" s="1"/>
  <c r="O203" i="15"/>
  <c r="Q203" i="15" s="1"/>
  <c r="M203" i="15"/>
  <c r="Q201" i="15"/>
  <c r="M201" i="15"/>
  <c r="Q198" i="15"/>
  <c r="M198" i="15"/>
  <c r="M196" i="15"/>
  <c r="M194" i="15"/>
  <c r="M192" i="15"/>
  <c r="M191" i="15"/>
  <c r="M188" i="15"/>
  <c r="M185" i="15"/>
  <c r="M183" i="15"/>
  <c r="P181" i="15"/>
  <c r="R181" i="15" s="1"/>
  <c r="O181" i="15"/>
  <c r="M181" i="15"/>
  <c r="M179" i="15"/>
  <c r="M176" i="15"/>
  <c r="M175" i="15"/>
  <c r="M172" i="15"/>
  <c r="M165" i="15"/>
  <c r="Q162" i="15"/>
  <c r="M162" i="15"/>
  <c r="Q161" i="15"/>
  <c r="M161" i="15"/>
  <c r="Q160" i="15"/>
  <c r="M160" i="15"/>
  <c r="Q156" i="15"/>
  <c r="M156" i="15"/>
  <c r="Q155" i="15"/>
  <c r="M155" i="15"/>
  <c r="Q152" i="15"/>
  <c r="M152" i="15"/>
  <c r="Q150" i="15"/>
  <c r="M150" i="15"/>
  <c r="Q148" i="15"/>
  <c r="M148" i="15"/>
  <c r="Q144" i="15"/>
  <c r="M144" i="15"/>
  <c r="Q140" i="15"/>
  <c r="M140" i="15"/>
  <c r="Q138" i="15"/>
  <c r="M138" i="15"/>
  <c r="Q136" i="15"/>
  <c r="M136" i="15"/>
  <c r="Q133" i="15"/>
  <c r="M133" i="15"/>
  <c r="P131" i="15"/>
  <c r="R131" i="15" s="1"/>
  <c r="O131" i="15"/>
  <c r="Q131" i="15" s="1"/>
  <c r="M131" i="15"/>
  <c r="Q129" i="15"/>
  <c r="M129" i="15"/>
  <c r="Q128" i="15"/>
  <c r="M128" i="15"/>
  <c r="P123" i="15"/>
  <c r="R123" i="15" s="1"/>
  <c r="O123" i="15"/>
  <c r="M123" i="15"/>
  <c r="P121" i="15"/>
  <c r="R121" i="15" s="1"/>
  <c r="M121" i="15"/>
  <c r="Q119" i="15"/>
  <c r="M119" i="15"/>
  <c r="Q117" i="15"/>
  <c r="M117" i="15"/>
  <c r="P115" i="15"/>
  <c r="O115" i="15"/>
  <c r="Q115" i="15" s="1"/>
  <c r="L115" i="15"/>
  <c r="K115" i="15"/>
  <c r="Q113" i="15"/>
  <c r="M113" i="15"/>
  <c r="Q110" i="15"/>
  <c r="M110" i="15"/>
  <c r="P107" i="15"/>
  <c r="R107" i="15" s="1"/>
  <c r="O107" i="15"/>
  <c r="Q107" i="15" s="1"/>
  <c r="M107" i="15"/>
  <c r="Q106" i="15"/>
  <c r="M106" i="15"/>
  <c r="P103" i="15"/>
  <c r="R103" i="15" s="1"/>
  <c r="O103" i="15"/>
  <c r="M103" i="15"/>
  <c r="Q101" i="15"/>
  <c r="M101" i="15"/>
  <c r="Q99" i="15"/>
  <c r="M99" i="15"/>
  <c r="Q98" i="15"/>
  <c r="M98" i="15"/>
  <c r="Q97" i="15"/>
  <c r="M97" i="15"/>
  <c r="Q96" i="15"/>
  <c r="M96" i="15"/>
  <c r="Q93" i="15"/>
  <c r="M93" i="15"/>
  <c r="Q92" i="15"/>
  <c r="M92" i="15"/>
  <c r="Q88" i="15"/>
  <c r="M88" i="15"/>
  <c r="Q87" i="15"/>
  <c r="Q84" i="15"/>
  <c r="Q83" i="15"/>
  <c r="M83" i="15"/>
  <c r="Q82" i="15"/>
  <c r="M82" i="15"/>
  <c r="Q80" i="15"/>
  <c r="M80" i="15"/>
  <c r="Q79" i="15"/>
  <c r="M79" i="15"/>
  <c r="Q78" i="15"/>
  <c r="M78" i="15"/>
  <c r="P75" i="15"/>
  <c r="R75" i="15" s="1"/>
  <c r="O75" i="15"/>
  <c r="Q75" i="15" s="1"/>
  <c r="M75" i="15"/>
  <c r="Q73" i="15"/>
  <c r="M73" i="15"/>
  <c r="Q71" i="15"/>
  <c r="M71" i="15"/>
  <c r="Q68" i="15"/>
  <c r="M68" i="15"/>
  <c r="Q67" i="15"/>
  <c r="Q63" i="15"/>
  <c r="M63" i="15"/>
  <c r="P60" i="15"/>
  <c r="R60" i="15" s="1"/>
  <c r="O60" i="15"/>
  <c r="M60" i="15"/>
  <c r="Q59" i="15"/>
  <c r="M59" i="15"/>
  <c r="P57" i="15"/>
  <c r="O57" i="15"/>
  <c r="L57" i="15"/>
  <c r="L319" i="15" s="1"/>
  <c r="K57" i="15"/>
  <c r="Q55" i="15"/>
  <c r="M55" i="15"/>
  <c r="Q52" i="15"/>
  <c r="Q48" i="15"/>
  <c r="M48" i="15"/>
  <c r="Q46" i="15"/>
  <c r="M46" i="15"/>
  <c r="Q45" i="15"/>
  <c r="M45" i="15"/>
  <c r="M43" i="15"/>
  <c r="P41" i="15"/>
  <c r="R41" i="15" s="1"/>
  <c r="O41" i="15"/>
  <c r="M41" i="15"/>
  <c r="Q37" i="15"/>
  <c r="M37" i="15"/>
  <c r="Q35" i="15"/>
  <c r="Q33" i="15"/>
  <c r="M33" i="15"/>
  <c r="Q31" i="15"/>
  <c r="M31" i="15"/>
  <c r="Q29" i="15"/>
  <c r="M29" i="15"/>
  <c r="P27" i="15"/>
  <c r="O27" i="15"/>
  <c r="M27" i="15"/>
  <c r="Q25" i="15"/>
  <c r="M25" i="15"/>
  <c r="Q24" i="15"/>
  <c r="M24" i="15"/>
  <c r="Q20" i="15"/>
  <c r="M20" i="15"/>
  <c r="Q18" i="15"/>
  <c r="M18" i="15"/>
  <c r="Q17" i="15"/>
  <c r="M17" i="15"/>
  <c r="Q14" i="15"/>
  <c r="M14" i="15"/>
  <c r="Q13" i="15"/>
  <c r="M13" i="15"/>
  <c r="Q11" i="15"/>
  <c r="M11" i="15"/>
  <c r="B9" i="15"/>
  <c r="C9" i="15" s="1"/>
  <c r="D9" i="15" s="1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M115" i="15" l="1"/>
  <c r="Q181" i="15"/>
  <c r="Q243" i="15"/>
  <c r="Q251" i="15"/>
  <c r="Q57" i="15"/>
  <c r="Q103" i="15"/>
  <c r="Q229" i="15"/>
  <c r="P319" i="15"/>
  <c r="R27" i="15"/>
  <c r="R57" i="15"/>
  <c r="Q41" i="15"/>
  <c r="K319" i="15"/>
  <c r="R115" i="15"/>
  <c r="Q123" i="15"/>
  <c r="M318" i="16"/>
  <c r="O319" i="15"/>
  <c r="Q121" i="15"/>
  <c r="Q242" i="15"/>
  <c r="Q250" i="15"/>
  <c r="Q259" i="15"/>
  <c r="Q27" i="15"/>
  <c r="Q43" i="15"/>
  <c r="Q60" i="15"/>
  <c r="Q220" i="15"/>
  <c r="Q230" i="15"/>
  <c r="Q318" i="16"/>
  <c r="M57" i="15"/>
  <c r="P115" i="14"/>
  <c r="O115" i="14"/>
  <c r="L115" i="14"/>
  <c r="K115" i="14"/>
  <c r="P228" i="14"/>
  <c r="O228" i="14"/>
  <c r="P131" i="14"/>
  <c r="O131" i="14"/>
  <c r="Q131" i="14" s="1"/>
  <c r="Q228" i="14" l="1"/>
  <c r="Q115" i="14"/>
  <c r="M319" i="15"/>
  <c r="Q319" i="15"/>
  <c r="N319" i="14"/>
  <c r="J319" i="14"/>
  <c r="I319" i="14"/>
  <c r="H319" i="14"/>
  <c r="M316" i="14"/>
  <c r="M313" i="14"/>
  <c r="M311" i="14"/>
  <c r="M310" i="14"/>
  <c r="M309" i="14"/>
  <c r="M307" i="14"/>
  <c r="M305" i="14"/>
  <c r="P303" i="14"/>
  <c r="O303" i="14"/>
  <c r="M303" i="14"/>
  <c r="M302" i="14"/>
  <c r="M301" i="14"/>
  <c r="M298" i="14"/>
  <c r="M296" i="14"/>
  <c r="M294" i="14"/>
  <c r="M291" i="14"/>
  <c r="M290" i="14"/>
  <c r="M287" i="14"/>
  <c r="M284" i="14"/>
  <c r="M283" i="14"/>
  <c r="M282" i="14"/>
  <c r="M281" i="14"/>
  <c r="M277" i="14"/>
  <c r="M275" i="14"/>
  <c r="M274" i="14"/>
  <c r="M272" i="14"/>
  <c r="M269" i="14"/>
  <c r="M268" i="14"/>
  <c r="M265" i="14"/>
  <c r="M261" i="14"/>
  <c r="M259" i="14"/>
  <c r="P258" i="14"/>
  <c r="O258" i="14"/>
  <c r="M258" i="14"/>
  <c r="M254" i="14"/>
  <c r="P251" i="14"/>
  <c r="O251" i="14"/>
  <c r="M251" i="14"/>
  <c r="P250" i="14"/>
  <c r="O250" i="14"/>
  <c r="Q250" i="14" s="1"/>
  <c r="M250" i="14"/>
  <c r="M248" i="14"/>
  <c r="M247" i="14"/>
  <c r="M243" i="14"/>
  <c r="P242" i="14"/>
  <c r="O242" i="14"/>
  <c r="M242" i="14"/>
  <c r="P241" i="14"/>
  <c r="O241" i="14"/>
  <c r="M241" i="14"/>
  <c r="M238" i="14"/>
  <c r="M234" i="14"/>
  <c r="M231" i="14"/>
  <c r="M230" i="14"/>
  <c r="P229" i="14"/>
  <c r="O229" i="14"/>
  <c r="Q229" i="14" s="1"/>
  <c r="M229" i="14"/>
  <c r="M228" i="14"/>
  <c r="M227" i="14"/>
  <c r="M225" i="14"/>
  <c r="M224" i="14"/>
  <c r="M223" i="14"/>
  <c r="M222" i="14"/>
  <c r="P220" i="14"/>
  <c r="O220" i="14"/>
  <c r="M220" i="14"/>
  <c r="M219" i="14"/>
  <c r="M217" i="14"/>
  <c r="P215" i="14"/>
  <c r="O215" i="14"/>
  <c r="Q215" i="14" s="1"/>
  <c r="M215" i="14"/>
  <c r="M212" i="14"/>
  <c r="M206" i="14"/>
  <c r="M203" i="14"/>
  <c r="M202" i="14"/>
  <c r="P201" i="14"/>
  <c r="O201" i="14"/>
  <c r="M201" i="14"/>
  <c r="M199" i="14"/>
  <c r="M196" i="14"/>
  <c r="M194" i="14"/>
  <c r="M192" i="14"/>
  <c r="M190" i="14"/>
  <c r="M189" i="14"/>
  <c r="M184" i="14"/>
  <c r="M183" i="14"/>
  <c r="M181" i="14"/>
  <c r="P179" i="14"/>
  <c r="O179" i="14"/>
  <c r="M179" i="14"/>
  <c r="M177" i="14"/>
  <c r="M174" i="14"/>
  <c r="M173" i="14"/>
  <c r="M172" i="14"/>
  <c r="M170" i="14"/>
  <c r="M165" i="14"/>
  <c r="M160" i="14"/>
  <c r="M159" i="14"/>
  <c r="M158" i="14"/>
  <c r="M156" i="14"/>
  <c r="M155" i="14"/>
  <c r="M152" i="14"/>
  <c r="M149" i="14"/>
  <c r="M148" i="14"/>
  <c r="M144" i="14"/>
  <c r="M140" i="14"/>
  <c r="M138" i="14"/>
  <c r="M136" i="14"/>
  <c r="M133" i="14"/>
  <c r="M131" i="14"/>
  <c r="M129" i="14"/>
  <c r="M128" i="14"/>
  <c r="P123" i="14"/>
  <c r="O123" i="14"/>
  <c r="M123" i="14"/>
  <c r="P121" i="14"/>
  <c r="O121" i="14"/>
  <c r="M121" i="14"/>
  <c r="M119" i="14"/>
  <c r="M117" i="14"/>
  <c r="M115" i="14"/>
  <c r="M112" i="14"/>
  <c r="M109" i="14"/>
  <c r="P106" i="14"/>
  <c r="O106" i="14"/>
  <c r="M106" i="14"/>
  <c r="M105" i="14"/>
  <c r="P102" i="14"/>
  <c r="O102" i="14"/>
  <c r="M102" i="14"/>
  <c r="M101" i="14"/>
  <c r="M99" i="14"/>
  <c r="M98" i="14"/>
  <c r="M97" i="14"/>
  <c r="M96" i="14"/>
  <c r="M93" i="14"/>
  <c r="M92" i="14"/>
  <c r="M88" i="14"/>
  <c r="M87" i="14"/>
  <c r="M84" i="14"/>
  <c r="M83" i="14"/>
  <c r="M82" i="14"/>
  <c r="M80" i="14"/>
  <c r="M79" i="14"/>
  <c r="M78" i="14"/>
  <c r="P75" i="14"/>
  <c r="O75" i="14"/>
  <c r="Q75" i="14" s="1"/>
  <c r="M75" i="14"/>
  <c r="M73" i="14"/>
  <c r="M71" i="14"/>
  <c r="M67" i="14"/>
  <c r="M66" i="14"/>
  <c r="M62" i="14"/>
  <c r="P60" i="14"/>
  <c r="O60" i="14"/>
  <c r="Q60" i="14" s="1"/>
  <c r="M60" i="14"/>
  <c r="M59" i="14"/>
  <c r="P57" i="14"/>
  <c r="O57" i="14"/>
  <c r="Q57" i="14" s="1"/>
  <c r="L57" i="14"/>
  <c r="L319" i="14" s="1"/>
  <c r="K57" i="14"/>
  <c r="K319" i="14" s="1"/>
  <c r="M55" i="14"/>
  <c r="M51" i="14"/>
  <c r="M48" i="14"/>
  <c r="M46" i="14"/>
  <c r="M45" i="14"/>
  <c r="M43" i="14"/>
  <c r="P41" i="14"/>
  <c r="O41" i="14"/>
  <c r="M41" i="14"/>
  <c r="M36" i="14"/>
  <c r="M34" i="14"/>
  <c r="M32" i="14"/>
  <c r="M30" i="14"/>
  <c r="M28" i="14"/>
  <c r="P25" i="14"/>
  <c r="O25" i="14"/>
  <c r="M25" i="14"/>
  <c r="M23" i="14"/>
  <c r="M22" i="14"/>
  <c r="M20" i="14"/>
  <c r="M18" i="14"/>
  <c r="M17" i="14"/>
  <c r="M14" i="14"/>
  <c r="M13" i="14"/>
  <c r="Q11" i="14"/>
  <c r="M11" i="14"/>
  <c r="B9" i="14"/>
  <c r="C9" i="14" s="1"/>
  <c r="D9" i="14" s="1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O9" i="14" s="1"/>
  <c r="P9" i="14" s="1"/>
  <c r="Q9" i="14" s="1"/>
  <c r="Q123" i="14" l="1"/>
  <c r="Q242" i="14"/>
  <c r="Q25" i="14"/>
  <c r="Q41" i="14"/>
  <c r="Q102" i="14"/>
  <c r="Q106" i="14"/>
  <c r="Q121" i="14"/>
  <c r="Q179" i="14"/>
  <c r="Q201" i="14"/>
  <c r="Q220" i="14"/>
  <c r="Q241" i="14"/>
  <c r="Q251" i="14"/>
  <c r="Q258" i="14"/>
  <c r="Q303" i="14"/>
  <c r="P319" i="14"/>
  <c r="O319" i="14"/>
  <c r="M57" i="14"/>
  <c r="M319" i="14" s="1"/>
  <c r="P117" i="13"/>
  <c r="O117" i="13"/>
  <c r="P60" i="13"/>
  <c r="O60" i="13"/>
  <c r="P51" i="13"/>
  <c r="O51" i="13"/>
  <c r="P41" i="13"/>
  <c r="O41" i="13"/>
  <c r="P220" i="13"/>
  <c r="O220" i="13"/>
  <c r="P57" i="13"/>
  <c r="O57" i="13"/>
  <c r="L57" i="13"/>
  <c r="K57" i="13"/>
  <c r="P106" i="13"/>
  <c r="O106" i="13"/>
  <c r="P242" i="13"/>
  <c r="O242" i="13"/>
  <c r="Q301" i="13"/>
  <c r="Q300" i="13"/>
  <c r="M172" i="13"/>
  <c r="M301" i="13"/>
  <c r="M300" i="13"/>
  <c r="Q319" i="14" l="1"/>
  <c r="N318" i="13"/>
  <c r="L318" i="13"/>
  <c r="K318" i="13"/>
  <c r="J318" i="13"/>
  <c r="I318" i="13"/>
  <c r="H318" i="13"/>
  <c r="Q315" i="13"/>
  <c r="M315" i="13"/>
  <c r="Q312" i="13"/>
  <c r="M312" i="13"/>
  <c r="Q310" i="13"/>
  <c r="M310" i="13"/>
  <c r="Q309" i="13"/>
  <c r="M309" i="13"/>
  <c r="Q308" i="13"/>
  <c r="M308" i="13"/>
  <c r="Q306" i="13"/>
  <c r="M306" i="13"/>
  <c r="Q304" i="13"/>
  <c r="M304" i="13"/>
  <c r="P302" i="13"/>
  <c r="O302" i="13"/>
  <c r="Q302" i="13" s="1"/>
  <c r="M302" i="13"/>
  <c r="Q297" i="13"/>
  <c r="M297" i="13"/>
  <c r="Q295" i="13"/>
  <c r="M295" i="13"/>
  <c r="Q293" i="13"/>
  <c r="M293" i="13"/>
  <c r="Q290" i="13"/>
  <c r="M290" i="13"/>
  <c r="Q289" i="13"/>
  <c r="M289" i="13"/>
  <c r="Q286" i="13"/>
  <c r="M286" i="13"/>
  <c r="Q283" i="13"/>
  <c r="M283" i="13"/>
  <c r="Q282" i="13"/>
  <c r="M282" i="13"/>
  <c r="Q281" i="13"/>
  <c r="M281" i="13"/>
  <c r="Q280" i="13"/>
  <c r="M280" i="13"/>
  <c r="Q276" i="13"/>
  <c r="M276" i="13"/>
  <c r="Q275" i="13"/>
  <c r="M275" i="13"/>
  <c r="Q274" i="13"/>
  <c r="M274" i="13"/>
  <c r="Q272" i="13"/>
  <c r="M272" i="13"/>
  <c r="Q269" i="13"/>
  <c r="M269" i="13"/>
  <c r="Q268" i="13"/>
  <c r="M268" i="13"/>
  <c r="Q265" i="13"/>
  <c r="M265" i="13"/>
  <c r="Q261" i="13"/>
  <c r="M261" i="13"/>
  <c r="Q259" i="13"/>
  <c r="M259" i="13"/>
  <c r="P258" i="13"/>
  <c r="O258" i="13"/>
  <c r="M258" i="13"/>
  <c r="Q254" i="13"/>
  <c r="M254" i="13"/>
  <c r="P251" i="13"/>
  <c r="O251" i="13"/>
  <c r="M251" i="13"/>
  <c r="P250" i="13"/>
  <c r="O250" i="13"/>
  <c r="M250" i="13"/>
  <c r="Q248" i="13"/>
  <c r="M248" i="13"/>
  <c r="Q247" i="13"/>
  <c r="M247" i="13"/>
  <c r="Q243" i="13"/>
  <c r="M243" i="13"/>
  <c r="M242" i="13"/>
  <c r="P241" i="13"/>
  <c r="O241" i="13"/>
  <c r="M241" i="13"/>
  <c r="Q238" i="13"/>
  <c r="M238" i="13"/>
  <c r="Q234" i="13"/>
  <c r="M234" i="13"/>
  <c r="Q231" i="13"/>
  <c r="M231" i="13"/>
  <c r="Q230" i="13"/>
  <c r="M230" i="13"/>
  <c r="P229" i="13"/>
  <c r="O229" i="13"/>
  <c r="M229" i="13"/>
  <c r="P228" i="13"/>
  <c r="O228" i="13"/>
  <c r="M228" i="13"/>
  <c r="Q227" i="13"/>
  <c r="M227" i="13"/>
  <c r="Q225" i="13"/>
  <c r="M225" i="13"/>
  <c r="Q224" i="13"/>
  <c r="M224" i="13"/>
  <c r="Q223" i="13"/>
  <c r="M223" i="13"/>
  <c r="Q222" i="13"/>
  <c r="M222" i="13"/>
  <c r="Q220" i="13"/>
  <c r="M220" i="13"/>
  <c r="Q219" i="13"/>
  <c r="M219" i="13"/>
  <c r="Q217" i="13"/>
  <c r="M217" i="13"/>
  <c r="P215" i="13"/>
  <c r="O215" i="13"/>
  <c r="M215" i="13"/>
  <c r="Q212" i="13"/>
  <c r="M212" i="13"/>
  <c r="Q206" i="13"/>
  <c r="M206" i="13"/>
  <c r="Q203" i="13"/>
  <c r="M203" i="13"/>
  <c r="Q202" i="13"/>
  <c r="M202" i="13"/>
  <c r="P201" i="13"/>
  <c r="O201" i="13"/>
  <c r="M201" i="13"/>
  <c r="Q199" i="13"/>
  <c r="M199" i="13"/>
  <c r="Q196" i="13"/>
  <c r="M196" i="13"/>
  <c r="Q194" i="13"/>
  <c r="M194" i="13"/>
  <c r="Q192" i="13"/>
  <c r="M192" i="13"/>
  <c r="Q190" i="13"/>
  <c r="M190" i="13"/>
  <c r="Q189" i="13"/>
  <c r="M189" i="13"/>
  <c r="Q184" i="13"/>
  <c r="M184" i="13"/>
  <c r="Q183" i="13"/>
  <c r="M183" i="13"/>
  <c r="Q181" i="13"/>
  <c r="M181" i="13"/>
  <c r="P179" i="13"/>
  <c r="O179" i="13"/>
  <c r="M179" i="13"/>
  <c r="Q177" i="13"/>
  <c r="M177" i="13"/>
  <c r="Q174" i="13"/>
  <c r="M174" i="13"/>
  <c r="Q173" i="13"/>
  <c r="M173" i="13"/>
  <c r="Q170" i="13"/>
  <c r="M170" i="13"/>
  <c r="Q165" i="13"/>
  <c r="M165" i="13"/>
  <c r="Q160" i="13"/>
  <c r="M160" i="13"/>
  <c r="Q159" i="13"/>
  <c r="M159" i="13"/>
  <c r="Q158" i="13"/>
  <c r="M158" i="13"/>
  <c r="Q156" i="13"/>
  <c r="M156" i="13"/>
  <c r="Q155" i="13"/>
  <c r="M155" i="13"/>
  <c r="Q152" i="13"/>
  <c r="M152" i="13"/>
  <c r="Q149" i="13"/>
  <c r="M149" i="13"/>
  <c r="Q148" i="13"/>
  <c r="M148" i="13"/>
  <c r="Q144" i="13"/>
  <c r="M144" i="13"/>
  <c r="Q140" i="13"/>
  <c r="M140" i="13"/>
  <c r="Q138" i="13"/>
  <c r="M138" i="13"/>
  <c r="Q136" i="13"/>
  <c r="M136" i="13"/>
  <c r="Q133" i="13"/>
  <c r="M133" i="13"/>
  <c r="Q131" i="13"/>
  <c r="M131" i="13"/>
  <c r="Q129" i="13"/>
  <c r="M129" i="13"/>
  <c r="Q128" i="13"/>
  <c r="M128" i="13"/>
  <c r="P123" i="13"/>
  <c r="O123" i="13"/>
  <c r="M123" i="13"/>
  <c r="P121" i="13"/>
  <c r="O121" i="13"/>
  <c r="M121" i="13"/>
  <c r="Q119" i="13"/>
  <c r="M119" i="13"/>
  <c r="Q117" i="13"/>
  <c r="M117" i="13"/>
  <c r="P115" i="13"/>
  <c r="O115" i="13"/>
  <c r="M115" i="13"/>
  <c r="Q112" i="13"/>
  <c r="M112" i="13"/>
  <c r="Q109" i="13"/>
  <c r="M109" i="13"/>
  <c r="Q106" i="13"/>
  <c r="M106" i="13"/>
  <c r="Q105" i="13"/>
  <c r="M105" i="13"/>
  <c r="P102" i="13"/>
  <c r="O102" i="13"/>
  <c r="M102" i="13"/>
  <c r="Q101" i="13"/>
  <c r="M101" i="13"/>
  <c r="Q99" i="13"/>
  <c r="M99" i="13"/>
  <c r="Q98" i="13"/>
  <c r="M98" i="13"/>
  <c r="Q97" i="13"/>
  <c r="M97" i="13"/>
  <c r="Q96" i="13"/>
  <c r="M96" i="13"/>
  <c r="Q93" i="13"/>
  <c r="M93" i="13"/>
  <c r="Q92" i="13"/>
  <c r="M92" i="13"/>
  <c r="Q88" i="13"/>
  <c r="M88" i="13"/>
  <c r="Q87" i="13"/>
  <c r="M87" i="13"/>
  <c r="Q84" i="13"/>
  <c r="M84" i="13"/>
  <c r="Q83" i="13"/>
  <c r="M83" i="13"/>
  <c r="Q82" i="13"/>
  <c r="M82" i="13"/>
  <c r="Q80" i="13"/>
  <c r="M80" i="13"/>
  <c r="Q79" i="13"/>
  <c r="M79" i="13"/>
  <c r="Q78" i="13"/>
  <c r="M78" i="13"/>
  <c r="P75" i="13"/>
  <c r="O75" i="13"/>
  <c r="M75" i="13"/>
  <c r="Q73" i="13"/>
  <c r="M73" i="13"/>
  <c r="Q71" i="13"/>
  <c r="M71" i="13"/>
  <c r="Q67" i="13"/>
  <c r="M67" i="13"/>
  <c r="Q66" i="13"/>
  <c r="M66" i="13"/>
  <c r="Q62" i="13"/>
  <c r="M62" i="13"/>
  <c r="Q60" i="13"/>
  <c r="M60" i="13"/>
  <c r="Q59" i="13"/>
  <c r="M59" i="13"/>
  <c r="Q57" i="13"/>
  <c r="M57" i="13"/>
  <c r="Q55" i="13"/>
  <c r="M55" i="13"/>
  <c r="Q51" i="13"/>
  <c r="M51" i="13"/>
  <c r="Q48" i="13"/>
  <c r="M48" i="13"/>
  <c r="Q46" i="13"/>
  <c r="M46" i="13"/>
  <c r="Q45" i="13"/>
  <c r="M45" i="13"/>
  <c r="P43" i="13"/>
  <c r="O43" i="13"/>
  <c r="M43" i="13"/>
  <c r="Q41" i="13"/>
  <c r="M41" i="13"/>
  <c r="Q36" i="13"/>
  <c r="M36" i="13"/>
  <c r="Q34" i="13"/>
  <c r="M34" i="13"/>
  <c r="Q32" i="13"/>
  <c r="M32" i="13"/>
  <c r="Q30" i="13"/>
  <c r="M30" i="13"/>
  <c r="Q28" i="13"/>
  <c r="M28" i="13"/>
  <c r="P25" i="13"/>
  <c r="O25" i="13"/>
  <c r="M25" i="13"/>
  <c r="Q23" i="13"/>
  <c r="M23" i="13"/>
  <c r="Q22" i="13"/>
  <c r="M22" i="13"/>
  <c r="Q20" i="13"/>
  <c r="M20" i="13"/>
  <c r="Q18" i="13"/>
  <c r="M18" i="13"/>
  <c r="Q17" i="13"/>
  <c r="M17" i="13"/>
  <c r="Q14" i="13"/>
  <c r="M14" i="13"/>
  <c r="Q13" i="13"/>
  <c r="M13" i="13"/>
  <c r="Q11" i="13"/>
  <c r="M11" i="13"/>
  <c r="B9" i="13"/>
  <c r="C9" i="13" s="1"/>
  <c r="D9" i="13" s="1"/>
  <c r="E9" i="13" s="1"/>
  <c r="F9" i="13" s="1"/>
  <c r="G9" i="13" s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Q102" i="13" l="1"/>
  <c r="Q229" i="13"/>
  <c r="Q121" i="13"/>
  <c r="Q179" i="13"/>
  <c r="Q43" i="13"/>
  <c r="Q123" i="13"/>
  <c r="Q228" i="13"/>
  <c r="O318" i="13"/>
  <c r="Q215" i="13"/>
  <c r="Q242" i="13"/>
  <c r="Q251" i="13"/>
  <c r="P318" i="13"/>
  <c r="Q75" i="13"/>
  <c r="Q115" i="13"/>
  <c r="Q201" i="13"/>
  <c r="Q241" i="13"/>
  <c r="Q250" i="13"/>
  <c r="Q258" i="13"/>
  <c r="M318" i="13"/>
  <c r="Q25" i="13"/>
  <c r="N317" i="12"/>
  <c r="L317" i="12"/>
  <c r="K317" i="12"/>
  <c r="J317" i="12"/>
  <c r="I317" i="12"/>
  <c r="H317" i="12"/>
  <c r="Q314" i="12"/>
  <c r="M314" i="12"/>
  <c r="Q311" i="12"/>
  <c r="M311" i="12"/>
  <c r="Q309" i="12"/>
  <c r="M309" i="12"/>
  <c r="Q308" i="12"/>
  <c r="M308" i="12"/>
  <c r="Q307" i="12"/>
  <c r="M307" i="12"/>
  <c r="Q305" i="12"/>
  <c r="M305" i="12"/>
  <c r="Q303" i="12"/>
  <c r="M303" i="12"/>
  <c r="P301" i="12"/>
  <c r="O301" i="12"/>
  <c r="M301" i="12"/>
  <c r="Q300" i="12"/>
  <c r="M300" i="12"/>
  <c r="Q297" i="12"/>
  <c r="M297" i="12"/>
  <c r="Q295" i="12"/>
  <c r="M295" i="12"/>
  <c r="Q293" i="12"/>
  <c r="M293" i="12"/>
  <c r="Q290" i="12"/>
  <c r="M290" i="12"/>
  <c r="Q289" i="12"/>
  <c r="M289" i="12"/>
  <c r="Q286" i="12"/>
  <c r="M286" i="12"/>
  <c r="Q283" i="12"/>
  <c r="M283" i="12"/>
  <c r="Q282" i="12"/>
  <c r="M282" i="12"/>
  <c r="Q281" i="12"/>
  <c r="M281" i="12"/>
  <c r="Q280" i="12"/>
  <c r="M280" i="12"/>
  <c r="Q276" i="12"/>
  <c r="M276" i="12"/>
  <c r="Q275" i="12"/>
  <c r="M275" i="12"/>
  <c r="Q274" i="12"/>
  <c r="M274" i="12"/>
  <c r="Q272" i="12"/>
  <c r="M272" i="12"/>
  <c r="Q269" i="12"/>
  <c r="M269" i="12"/>
  <c r="Q268" i="12"/>
  <c r="M268" i="12"/>
  <c r="Q265" i="12"/>
  <c r="M265" i="12"/>
  <c r="Q261" i="12"/>
  <c r="M261" i="12"/>
  <c r="Q259" i="12"/>
  <c r="M259" i="12"/>
  <c r="P258" i="12"/>
  <c r="O258" i="12"/>
  <c r="M258" i="12"/>
  <c r="Q254" i="12"/>
  <c r="M254" i="12"/>
  <c r="P251" i="12"/>
  <c r="O251" i="12"/>
  <c r="M251" i="12"/>
  <c r="P250" i="12"/>
  <c r="O250" i="12"/>
  <c r="M250" i="12"/>
  <c r="Q248" i="12"/>
  <c r="M248" i="12"/>
  <c r="Q247" i="12"/>
  <c r="M247" i="12"/>
  <c r="Q243" i="12"/>
  <c r="M243" i="12"/>
  <c r="P242" i="12"/>
  <c r="O242" i="12"/>
  <c r="M242" i="12"/>
  <c r="P241" i="12"/>
  <c r="O241" i="12"/>
  <c r="M241" i="12"/>
  <c r="Q238" i="12"/>
  <c r="M238" i="12"/>
  <c r="Q234" i="12"/>
  <c r="M234" i="12"/>
  <c r="Q231" i="12"/>
  <c r="M231" i="12"/>
  <c r="Q230" i="12"/>
  <c r="M230" i="12"/>
  <c r="P229" i="12"/>
  <c r="O229" i="12"/>
  <c r="M229" i="12"/>
  <c r="P228" i="12"/>
  <c r="O228" i="12"/>
  <c r="M228" i="12"/>
  <c r="Q227" i="12"/>
  <c r="M227" i="12"/>
  <c r="Q225" i="12"/>
  <c r="M225" i="12"/>
  <c r="Q224" i="12"/>
  <c r="M224" i="12"/>
  <c r="Q223" i="12"/>
  <c r="M223" i="12"/>
  <c r="Q222" i="12"/>
  <c r="M222" i="12"/>
  <c r="Q220" i="12"/>
  <c r="M220" i="12"/>
  <c r="Q219" i="12"/>
  <c r="M219" i="12"/>
  <c r="Q217" i="12"/>
  <c r="M217" i="12"/>
  <c r="P215" i="12"/>
  <c r="O215" i="12"/>
  <c r="M215" i="12"/>
  <c r="Q212" i="12"/>
  <c r="M212" i="12"/>
  <c r="Q206" i="12"/>
  <c r="M206" i="12"/>
  <c r="Q203" i="12"/>
  <c r="M203" i="12"/>
  <c r="Q202" i="12"/>
  <c r="M202" i="12"/>
  <c r="P201" i="12"/>
  <c r="O201" i="12"/>
  <c r="M201" i="12"/>
  <c r="Q199" i="12"/>
  <c r="M199" i="12"/>
  <c r="Q196" i="12"/>
  <c r="M196" i="12"/>
  <c r="Q194" i="12"/>
  <c r="M194" i="12"/>
  <c r="Q192" i="12"/>
  <c r="M192" i="12"/>
  <c r="Q190" i="12"/>
  <c r="M190" i="12"/>
  <c r="Q189" i="12"/>
  <c r="M189" i="12"/>
  <c r="Q184" i="12"/>
  <c r="M184" i="12"/>
  <c r="Q183" i="12"/>
  <c r="M183" i="12"/>
  <c r="Q181" i="12"/>
  <c r="M181" i="12"/>
  <c r="P179" i="12"/>
  <c r="O179" i="12"/>
  <c r="M179" i="12"/>
  <c r="Q177" i="12"/>
  <c r="M177" i="12"/>
  <c r="Q174" i="12"/>
  <c r="M174" i="12"/>
  <c r="Q173" i="12"/>
  <c r="M173" i="12"/>
  <c r="Q170" i="12"/>
  <c r="M170" i="12"/>
  <c r="Q165" i="12"/>
  <c r="M165" i="12"/>
  <c r="Q160" i="12"/>
  <c r="M160" i="12"/>
  <c r="Q159" i="12"/>
  <c r="M159" i="12"/>
  <c r="Q158" i="12"/>
  <c r="M158" i="12"/>
  <c r="Q156" i="12"/>
  <c r="M156" i="12"/>
  <c r="Q155" i="12"/>
  <c r="M155" i="12"/>
  <c r="M152" i="12"/>
  <c r="Q149" i="12"/>
  <c r="M149" i="12"/>
  <c r="Q148" i="12"/>
  <c r="M148" i="12"/>
  <c r="Q144" i="12"/>
  <c r="M144" i="12"/>
  <c r="Q140" i="12"/>
  <c r="M140" i="12"/>
  <c r="Q138" i="12"/>
  <c r="M138" i="12"/>
  <c r="Q136" i="12"/>
  <c r="M136" i="12"/>
  <c r="Q133" i="12"/>
  <c r="M133" i="12"/>
  <c r="Q131" i="12"/>
  <c r="M131" i="12"/>
  <c r="Q129" i="12"/>
  <c r="M129" i="12"/>
  <c r="Q128" i="12"/>
  <c r="M128" i="12"/>
  <c r="P123" i="12"/>
  <c r="O123" i="12"/>
  <c r="M123" i="12"/>
  <c r="P121" i="12"/>
  <c r="O121" i="12"/>
  <c r="M121" i="12"/>
  <c r="Q119" i="12"/>
  <c r="M119" i="12"/>
  <c r="Q117" i="12"/>
  <c r="M117" i="12"/>
  <c r="P115" i="12"/>
  <c r="O115" i="12"/>
  <c r="M115" i="12"/>
  <c r="Q112" i="12"/>
  <c r="M112" i="12"/>
  <c r="Q109" i="12"/>
  <c r="M109" i="12"/>
  <c r="Q106" i="12"/>
  <c r="M106" i="12"/>
  <c r="Q105" i="12"/>
  <c r="M105" i="12"/>
  <c r="P102" i="12"/>
  <c r="O102" i="12"/>
  <c r="M102" i="12"/>
  <c r="Q101" i="12"/>
  <c r="M101" i="12"/>
  <c r="Q99" i="12"/>
  <c r="M99" i="12"/>
  <c r="Q98" i="12"/>
  <c r="M98" i="12"/>
  <c r="Q97" i="12"/>
  <c r="M97" i="12"/>
  <c r="Q96" i="12"/>
  <c r="M96" i="12"/>
  <c r="Q93" i="12"/>
  <c r="M93" i="12"/>
  <c r="Q92" i="12"/>
  <c r="M92" i="12"/>
  <c r="Q88" i="12"/>
  <c r="M88" i="12"/>
  <c r="Q87" i="12"/>
  <c r="M87" i="12"/>
  <c r="Q84" i="12"/>
  <c r="M84" i="12"/>
  <c r="Q83" i="12"/>
  <c r="M83" i="12"/>
  <c r="Q82" i="12"/>
  <c r="M82" i="12"/>
  <c r="Q80" i="12"/>
  <c r="M80" i="12"/>
  <c r="Q79" i="12"/>
  <c r="M79" i="12"/>
  <c r="M78" i="12"/>
  <c r="P75" i="12"/>
  <c r="O75" i="12"/>
  <c r="M75" i="12"/>
  <c r="Q73" i="12"/>
  <c r="M73" i="12"/>
  <c r="Q71" i="12"/>
  <c r="M71" i="12"/>
  <c r="Q67" i="12"/>
  <c r="M67" i="12"/>
  <c r="Q66" i="12"/>
  <c r="M66" i="12"/>
  <c r="Q62" i="12"/>
  <c r="M62" i="12"/>
  <c r="P60" i="12"/>
  <c r="O60" i="12"/>
  <c r="M60" i="12"/>
  <c r="Q59" i="12"/>
  <c r="M59" i="12"/>
  <c r="Q57" i="12"/>
  <c r="M57" i="12"/>
  <c r="Q55" i="12"/>
  <c r="M55" i="12"/>
  <c r="Q51" i="12"/>
  <c r="M51" i="12"/>
  <c r="Q48" i="12"/>
  <c r="M48" i="12"/>
  <c r="Q46" i="12"/>
  <c r="M46" i="12"/>
  <c r="Q45" i="12"/>
  <c r="M45" i="12"/>
  <c r="P43" i="12"/>
  <c r="O43" i="12"/>
  <c r="M43" i="12"/>
  <c r="Q41" i="12"/>
  <c r="M41" i="12"/>
  <c r="Q36" i="12"/>
  <c r="M36" i="12"/>
  <c r="Q34" i="12"/>
  <c r="M34" i="12"/>
  <c r="Q32" i="12"/>
  <c r="M32" i="12"/>
  <c r="Q30" i="12"/>
  <c r="M30" i="12"/>
  <c r="Q28" i="12"/>
  <c r="M28" i="12"/>
  <c r="P25" i="12"/>
  <c r="O25" i="12"/>
  <c r="M25" i="12"/>
  <c r="Q23" i="12"/>
  <c r="M23" i="12"/>
  <c r="Q22" i="12"/>
  <c r="M22" i="12"/>
  <c r="Q20" i="12"/>
  <c r="M20" i="12"/>
  <c r="Q18" i="12"/>
  <c r="M18" i="12"/>
  <c r="Q17" i="12"/>
  <c r="M17" i="12"/>
  <c r="Q14" i="12"/>
  <c r="M14" i="12"/>
  <c r="Q13" i="12"/>
  <c r="M13" i="12"/>
  <c r="Q11" i="12"/>
  <c r="M11" i="12"/>
  <c r="B9" i="12"/>
  <c r="C9" i="12" s="1"/>
  <c r="D9" i="12" s="1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Q318" i="13" l="1"/>
  <c r="O317" i="12"/>
  <c r="Q60" i="12"/>
  <c r="Q78" i="12"/>
  <c r="Q115" i="12"/>
  <c r="Q123" i="12"/>
  <c r="Q179" i="12"/>
  <c r="Q215" i="12"/>
  <c r="Q229" i="12"/>
  <c r="Q242" i="12"/>
  <c r="Q251" i="12"/>
  <c r="Q301" i="12"/>
  <c r="P317" i="12"/>
  <c r="Q43" i="12"/>
  <c r="Q75" i="12"/>
  <c r="Q102" i="12"/>
  <c r="Q121" i="12"/>
  <c r="Q152" i="12"/>
  <c r="Q201" i="12"/>
  <c r="Q228" i="12"/>
  <c r="Q241" i="12"/>
  <c r="Q250" i="12"/>
  <c r="Q258" i="12"/>
  <c r="M317" i="12"/>
  <c r="Q25" i="12"/>
  <c r="N314" i="11"/>
  <c r="L314" i="11"/>
  <c r="K314" i="11"/>
  <c r="J314" i="11"/>
  <c r="I314" i="11"/>
  <c r="H314" i="11"/>
  <c r="Q317" i="12" l="1"/>
  <c r="Q311" i="11"/>
  <c r="M311" i="11"/>
  <c r="Q308" i="11"/>
  <c r="M308" i="11"/>
  <c r="Q306" i="11"/>
  <c r="M306" i="11"/>
  <c r="Q305" i="11"/>
  <c r="M305" i="11"/>
  <c r="Q304" i="11"/>
  <c r="M304" i="11"/>
  <c r="Q302" i="11"/>
  <c r="M302" i="11"/>
  <c r="Q300" i="11"/>
  <c r="M300" i="11"/>
  <c r="P298" i="11"/>
  <c r="O298" i="11"/>
  <c r="M298" i="11"/>
  <c r="Q297" i="11"/>
  <c r="M297" i="11"/>
  <c r="Q294" i="11"/>
  <c r="M294" i="11"/>
  <c r="Q292" i="11"/>
  <c r="M292" i="11"/>
  <c r="Q290" i="11"/>
  <c r="M290" i="11"/>
  <c r="Q288" i="11"/>
  <c r="M288" i="11"/>
  <c r="Q287" i="11"/>
  <c r="M287" i="11"/>
  <c r="Q284" i="11"/>
  <c r="M284" i="11"/>
  <c r="Q281" i="11"/>
  <c r="M281" i="11"/>
  <c r="Q280" i="11"/>
  <c r="M280" i="11"/>
  <c r="Q279" i="11"/>
  <c r="M279" i="11"/>
  <c r="Q278" i="11"/>
  <c r="M278" i="11"/>
  <c r="Q274" i="11"/>
  <c r="M274" i="11"/>
  <c r="Q273" i="11"/>
  <c r="M273" i="11"/>
  <c r="Q272" i="11"/>
  <c r="M272" i="11"/>
  <c r="Q270" i="11"/>
  <c r="M270" i="11"/>
  <c r="Q267" i="11"/>
  <c r="M267" i="11"/>
  <c r="Q266" i="11"/>
  <c r="M266" i="11"/>
  <c r="Q263" i="11"/>
  <c r="M263" i="11"/>
  <c r="Q259" i="11"/>
  <c r="M259" i="11"/>
  <c r="Q257" i="11"/>
  <c r="M257" i="11"/>
  <c r="P256" i="11"/>
  <c r="O256" i="11"/>
  <c r="Q256" i="11" s="1"/>
  <c r="M256" i="11"/>
  <c r="Q252" i="11"/>
  <c r="M252" i="11"/>
  <c r="P249" i="11"/>
  <c r="O249" i="11"/>
  <c r="M249" i="11"/>
  <c r="P248" i="11"/>
  <c r="O248" i="11"/>
  <c r="M248" i="11"/>
  <c r="Q246" i="11"/>
  <c r="M246" i="11"/>
  <c r="Q245" i="11"/>
  <c r="M245" i="11"/>
  <c r="Q241" i="11"/>
  <c r="M241" i="11"/>
  <c r="P240" i="11"/>
  <c r="O240" i="11"/>
  <c r="M240" i="11"/>
  <c r="P239" i="11"/>
  <c r="O239" i="11"/>
  <c r="Q239" i="11" s="1"/>
  <c r="M239" i="11"/>
  <c r="Q236" i="11"/>
  <c r="M236" i="11"/>
  <c r="Q232" i="11"/>
  <c r="M232" i="11"/>
  <c r="Q229" i="11"/>
  <c r="M229" i="11"/>
  <c r="Q228" i="11"/>
  <c r="M228" i="11"/>
  <c r="P227" i="11"/>
  <c r="O227" i="11"/>
  <c r="M227" i="11"/>
  <c r="P226" i="11"/>
  <c r="O226" i="11"/>
  <c r="M226" i="11"/>
  <c r="Q225" i="11"/>
  <c r="M225" i="11"/>
  <c r="Q223" i="11"/>
  <c r="M223" i="11"/>
  <c r="Q222" i="11"/>
  <c r="M222" i="11"/>
  <c r="Q221" i="11"/>
  <c r="M221" i="11"/>
  <c r="Q220" i="11"/>
  <c r="M220" i="11"/>
  <c r="Q218" i="11"/>
  <c r="M218" i="11"/>
  <c r="Q217" i="11"/>
  <c r="M217" i="11"/>
  <c r="Q215" i="11"/>
  <c r="M215" i="11"/>
  <c r="P213" i="11"/>
  <c r="O213" i="11"/>
  <c r="M213" i="11"/>
  <c r="Q210" i="11"/>
  <c r="M210" i="11"/>
  <c r="Q204" i="11"/>
  <c r="M204" i="11"/>
  <c r="Q201" i="11"/>
  <c r="M201" i="11"/>
  <c r="Q200" i="11"/>
  <c r="M200" i="11"/>
  <c r="P199" i="11"/>
  <c r="O199" i="11"/>
  <c r="Q199" i="11" s="1"/>
  <c r="M199" i="11"/>
  <c r="Q197" i="11"/>
  <c r="M197" i="11"/>
  <c r="Q194" i="11"/>
  <c r="M194" i="11"/>
  <c r="Q192" i="11"/>
  <c r="M192" i="11"/>
  <c r="Q190" i="11"/>
  <c r="M190" i="11"/>
  <c r="Q188" i="11"/>
  <c r="M188" i="11"/>
  <c r="Q187" i="11"/>
  <c r="M187" i="11"/>
  <c r="Q182" i="11"/>
  <c r="M182" i="11"/>
  <c r="Q181" i="11"/>
  <c r="M181" i="11"/>
  <c r="Q179" i="11"/>
  <c r="M179" i="11"/>
  <c r="P177" i="11"/>
  <c r="O177" i="11"/>
  <c r="M177" i="11"/>
  <c r="Q175" i="11"/>
  <c r="M175" i="11"/>
  <c r="Q172" i="11"/>
  <c r="M172" i="11"/>
  <c r="Q171" i="11"/>
  <c r="M171" i="11"/>
  <c r="Q169" i="11"/>
  <c r="M169" i="11"/>
  <c r="Q164" i="11"/>
  <c r="M164" i="11"/>
  <c r="Q160" i="11"/>
  <c r="M160" i="11"/>
  <c r="Q159" i="11"/>
  <c r="M159" i="11"/>
  <c r="Q158" i="11"/>
  <c r="M158" i="11"/>
  <c r="Q156" i="11"/>
  <c r="M156" i="11"/>
  <c r="Q155" i="11"/>
  <c r="M155" i="11"/>
  <c r="P152" i="11"/>
  <c r="O152" i="11"/>
  <c r="Q152" i="11" s="1"/>
  <c r="M152" i="11"/>
  <c r="Q149" i="11"/>
  <c r="M149" i="11"/>
  <c r="Q148" i="11"/>
  <c r="M148" i="11"/>
  <c r="Q144" i="11"/>
  <c r="M144" i="11"/>
  <c r="Q140" i="11"/>
  <c r="M140" i="11"/>
  <c r="Q138" i="11"/>
  <c r="M138" i="11"/>
  <c r="Q136" i="11"/>
  <c r="M136" i="11"/>
  <c r="Q133" i="11"/>
  <c r="M133" i="11"/>
  <c r="Q131" i="11"/>
  <c r="M131" i="11"/>
  <c r="Q129" i="11"/>
  <c r="M129" i="11"/>
  <c r="Q128" i="11"/>
  <c r="M128" i="11"/>
  <c r="P123" i="11"/>
  <c r="O123" i="11"/>
  <c r="M123" i="11"/>
  <c r="P121" i="11"/>
  <c r="O121" i="11"/>
  <c r="M121" i="11"/>
  <c r="Q119" i="11"/>
  <c r="M119" i="11"/>
  <c r="Q117" i="11"/>
  <c r="M117" i="11"/>
  <c r="P115" i="11"/>
  <c r="O115" i="11"/>
  <c r="M115" i="11"/>
  <c r="Q112" i="11"/>
  <c r="M112" i="11"/>
  <c r="Q109" i="11"/>
  <c r="M109" i="11"/>
  <c r="Q106" i="11"/>
  <c r="M106" i="11"/>
  <c r="Q105" i="11"/>
  <c r="M105" i="11"/>
  <c r="P102" i="11"/>
  <c r="O102" i="11"/>
  <c r="Q102" i="11" s="1"/>
  <c r="M102" i="11"/>
  <c r="Q101" i="11"/>
  <c r="M101" i="11"/>
  <c r="Q99" i="11"/>
  <c r="M99" i="11"/>
  <c r="Q98" i="11"/>
  <c r="M98" i="11"/>
  <c r="Q97" i="11"/>
  <c r="M97" i="11"/>
  <c r="Q96" i="11"/>
  <c r="M96" i="11"/>
  <c r="Q93" i="11"/>
  <c r="M93" i="11"/>
  <c r="Q92" i="11"/>
  <c r="M92" i="11"/>
  <c r="Q88" i="11"/>
  <c r="M88" i="11"/>
  <c r="Q87" i="11"/>
  <c r="M87" i="11"/>
  <c r="Q84" i="11"/>
  <c r="M84" i="11"/>
  <c r="Q83" i="11"/>
  <c r="M83" i="11"/>
  <c r="Q82" i="11"/>
  <c r="M82" i="11"/>
  <c r="Q80" i="11"/>
  <c r="M80" i="11"/>
  <c r="Q79" i="11"/>
  <c r="M79" i="11"/>
  <c r="P78" i="11"/>
  <c r="O78" i="11"/>
  <c r="M78" i="11"/>
  <c r="P75" i="11"/>
  <c r="O75" i="11"/>
  <c r="M75" i="11"/>
  <c r="Q73" i="11"/>
  <c r="M73" i="11"/>
  <c r="Q71" i="11"/>
  <c r="M71" i="11"/>
  <c r="Q67" i="11"/>
  <c r="M67" i="11"/>
  <c r="Q66" i="11"/>
  <c r="M66" i="11"/>
  <c r="Q62" i="11"/>
  <c r="M62" i="11"/>
  <c r="P60" i="11"/>
  <c r="O60" i="11"/>
  <c r="M60" i="11"/>
  <c r="Q59" i="11"/>
  <c r="M59" i="11"/>
  <c r="Q57" i="11"/>
  <c r="M57" i="11"/>
  <c r="Q55" i="11"/>
  <c r="M55" i="11"/>
  <c r="Q51" i="11"/>
  <c r="M51" i="11"/>
  <c r="Q48" i="11"/>
  <c r="M48" i="11"/>
  <c r="Q46" i="11"/>
  <c r="M46" i="11"/>
  <c r="Q45" i="11"/>
  <c r="M45" i="11"/>
  <c r="P43" i="11"/>
  <c r="O43" i="11"/>
  <c r="Q43" i="11" s="1"/>
  <c r="M43" i="11"/>
  <c r="Q41" i="11"/>
  <c r="M41" i="11"/>
  <c r="Q36" i="11"/>
  <c r="M36" i="11"/>
  <c r="Q34" i="11"/>
  <c r="M34" i="11"/>
  <c r="Q32" i="11"/>
  <c r="M32" i="11"/>
  <c r="Q30" i="11"/>
  <c r="M30" i="11"/>
  <c r="Q28" i="11"/>
  <c r="M28" i="11"/>
  <c r="P25" i="11"/>
  <c r="O25" i="11"/>
  <c r="M25" i="11"/>
  <c r="Q23" i="11"/>
  <c r="M23" i="11"/>
  <c r="Q22" i="11"/>
  <c r="M22" i="11"/>
  <c r="Q20" i="11"/>
  <c r="M20" i="11"/>
  <c r="Q18" i="11"/>
  <c r="M18" i="11"/>
  <c r="Q17" i="11"/>
  <c r="M17" i="11"/>
  <c r="Q14" i="11"/>
  <c r="M14" i="11"/>
  <c r="Q13" i="11"/>
  <c r="M13" i="11"/>
  <c r="Q11" i="11"/>
  <c r="M11" i="11"/>
  <c r="B9" i="11"/>
  <c r="C9" i="11" s="1"/>
  <c r="D9" i="11" s="1"/>
  <c r="E9" i="11" s="1"/>
  <c r="F9" i="11" s="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P122" i="10"/>
  <c r="Q249" i="11" l="1"/>
  <c r="Q227" i="11"/>
  <c r="Q60" i="11"/>
  <c r="Q78" i="11"/>
  <c r="Q123" i="11"/>
  <c r="O314" i="11"/>
  <c r="Q248" i="11"/>
  <c r="P314" i="11"/>
  <c r="Q75" i="11"/>
  <c r="Q121" i="11"/>
  <c r="Q226" i="11"/>
  <c r="Q115" i="11"/>
  <c r="Q177" i="11"/>
  <c r="Q213" i="11"/>
  <c r="Q240" i="11"/>
  <c r="Q298" i="11"/>
  <c r="M314" i="11"/>
  <c r="Q25" i="11"/>
  <c r="Q314" i="11" s="1"/>
  <c r="O122" i="10"/>
  <c r="P120" i="10"/>
  <c r="O120" i="10"/>
  <c r="P248" i="10"/>
  <c r="O248" i="10"/>
  <c r="P212" i="10"/>
  <c r="O212" i="10"/>
  <c r="P114" i="10"/>
  <c r="O114" i="10"/>
  <c r="N312" i="10" l="1"/>
  <c r="L312" i="10"/>
  <c r="K312" i="10"/>
  <c r="J312" i="10"/>
  <c r="I312" i="10"/>
  <c r="H312" i="10"/>
  <c r="Q310" i="10"/>
  <c r="M310" i="10"/>
  <c r="Q307" i="10"/>
  <c r="M307" i="10"/>
  <c r="Q305" i="10"/>
  <c r="M305" i="10"/>
  <c r="Q304" i="10"/>
  <c r="M304" i="10"/>
  <c r="Q303" i="10"/>
  <c r="M303" i="10"/>
  <c r="Q301" i="10"/>
  <c r="M301" i="10"/>
  <c r="Q299" i="10"/>
  <c r="M299" i="10"/>
  <c r="P297" i="10"/>
  <c r="O297" i="10"/>
  <c r="Q297" i="10" s="1"/>
  <c r="M297" i="10"/>
  <c r="Q296" i="10"/>
  <c r="M296" i="10"/>
  <c r="Q293" i="10"/>
  <c r="M293" i="10"/>
  <c r="Q291" i="10"/>
  <c r="M291" i="10"/>
  <c r="Q289" i="10"/>
  <c r="M289" i="10"/>
  <c r="Q287" i="10"/>
  <c r="M287" i="10"/>
  <c r="Q286" i="10"/>
  <c r="M286" i="10"/>
  <c r="Q283" i="10"/>
  <c r="M283" i="10"/>
  <c r="Q280" i="10"/>
  <c r="M280" i="10"/>
  <c r="Q279" i="10"/>
  <c r="M279" i="10"/>
  <c r="Q278" i="10"/>
  <c r="M278" i="10"/>
  <c r="Q277" i="10"/>
  <c r="M277" i="10"/>
  <c r="Q273" i="10"/>
  <c r="M273" i="10"/>
  <c r="Q272" i="10"/>
  <c r="M272" i="10"/>
  <c r="Q271" i="10"/>
  <c r="M271" i="10"/>
  <c r="Q269" i="10"/>
  <c r="M269" i="10"/>
  <c r="Q266" i="10"/>
  <c r="M266" i="10"/>
  <c r="Q265" i="10"/>
  <c r="M265" i="10"/>
  <c r="Q262" i="10"/>
  <c r="M262" i="10"/>
  <c r="Q258" i="10"/>
  <c r="M258" i="10"/>
  <c r="Q256" i="10"/>
  <c r="M256" i="10"/>
  <c r="P255" i="10"/>
  <c r="O255" i="10"/>
  <c r="M255" i="10"/>
  <c r="Q251" i="10"/>
  <c r="M251" i="10"/>
  <c r="Q248" i="10"/>
  <c r="M248" i="10"/>
  <c r="P247" i="10"/>
  <c r="O247" i="10"/>
  <c r="Q247" i="10" s="1"/>
  <c r="M247" i="10"/>
  <c r="Q245" i="10"/>
  <c r="M245" i="10"/>
  <c r="Q244" i="10"/>
  <c r="M244" i="10"/>
  <c r="Q240" i="10"/>
  <c r="M240" i="10"/>
  <c r="P239" i="10"/>
  <c r="O239" i="10"/>
  <c r="M239" i="10"/>
  <c r="P238" i="10"/>
  <c r="O238" i="10"/>
  <c r="Q238" i="10" s="1"/>
  <c r="M238" i="10"/>
  <c r="Q235" i="10"/>
  <c r="M235" i="10"/>
  <c r="Q231" i="10"/>
  <c r="M231" i="10"/>
  <c r="Q228" i="10"/>
  <c r="M228" i="10"/>
  <c r="Q227" i="10"/>
  <c r="M227" i="10"/>
  <c r="P226" i="10"/>
  <c r="O226" i="10"/>
  <c r="M226" i="10"/>
  <c r="P225" i="10"/>
  <c r="O225" i="10"/>
  <c r="M225" i="10"/>
  <c r="Q224" i="10"/>
  <c r="M224" i="10"/>
  <c r="Q222" i="10"/>
  <c r="M222" i="10"/>
  <c r="Q221" i="10"/>
  <c r="M221" i="10"/>
  <c r="Q220" i="10"/>
  <c r="M220" i="10"/>
  <c r="Q219" i="10"/>
  <c r="M219" i="10"/>
  <c r="Q217" i="10"/>
  <c r="M217" i="10"/>
  <c r="Q216" i="10"/>
  <c r="M216" i="10"/>
  <c r="Q214" i="10"/>
  <c r="M214" i="10"/>
  <c r="Q212" i="10"/>
  <c r="M212" i="10"/>
  <c r="Q209" i="10"/>
  <c r="M209" i="10"/>
  <c r="Q203" i="10"/>
  <c r="M203" i="10"/>
  <c r="Q200" i="10"/>
  <c r="M200" i="10"/>
  <c r="Q199" i="10"/>
  <c r="M199" i="10"/>
  <c r="P198" i="10"/>
  <c r="O198" i="10"/>
  <c r="M198" i="10"/>
  <c r="Q196" i="10"/>
  <c r="M196" i="10"/>
  <c r="Q193" i="10"/>
  <c r="M193" i="10"/>
  <c r="Q191" i="10"/>
  <c r="M191" i="10"/>
  <c r="Q189" i="10"/>
  <c r="M189" i="10"/>
  <c r="Q187" i="10"/>
  <c r="M187" i="10"/>
  <c r="Q186" i="10"/>
  <c r="M186" i="10"/>
  <c r="Q181" i="10"/>
  <c r="M181" i="10"/>
  <c r="Q180" i="10"/>
  <c r="M180" i="10"/>
  <c r="Q178" i="10"/>
  <c r="M178" i="10"/>
  <c r="P176" i="10"/>
  <c r="O176" i="10"/>
  <c r="M176" i="10"/>
  <c r="Q174" i="10"/>
  <c r="M174" i="10"/>
  <c r="Q171" i="10"/>
  <c r="M171" i="10"/>
  <c r="Q170" i="10"/>
  <c r="M170" i="10"/>
  <c r="Q168" i="10"/>
  <c r="M168" i="10"/>
  <c r="Q163" i="10"/>
  <c r="M163" i="10"/>
  <c r="Q159" i="10"/>
  <c r="M159" i="10"/>
  <c r="Q158" i="10"/>
  <c r="M158" i="10"/>
  <c r="Q157" i="10"/>
  <c r="M157" i="10"/>
  <c r="Q155" i="10"/>
  <c r="M155" i="10"/>
  <c r="Q154" i="10"/>
  <c r="M154" i="10"/>
  <c r="P151" i="10"/>
  <c r="O151" i="10"/>
  <c r="M151" i="10"/>
  <c r="Q148" i="10"/>
  <c r="M148" i="10"/>
  <c r="Q147" i="10"/>
  <c r="M147" i="10"/>
  <c r="Q143" i="10"/>
  <c r="M143" i="10"/>
  <c r="Q139" i="10"/>
  <c r="M139" i="10"/>
  <c r="Q137" i="10"/>
  <c r="M137" i="10"/>
  <c r="Q135" i="10"/>
  <c r="M135" i="10"/>
  <c r="Q132" i="10"/>
  <c r="M132" i="10"/>
  <c r="Q130" i="10"/>
  <c r="M130" i="10"/>
  <c r="Q128" i="10"/>
  <c r="M128" i="10"/>
  <c r="Q127" i="10"/>
  <c r="M127" i="10"/>
  <c r="Q122" i="10"/>
  <c r="M122" i="10"/>
  <c r="M120" i="10"/>
  <c r="Q118" i="10"/>
  <c r="M118" i="10"/>
  <c r="Q116" i="10"/>
  <c r="M116" i="10"/>
  <c r="Q114" i="10"/>
  <c r="M114" i="10"/>
  <c r="Q111" i="10"/>
  <c r="M111" i="10"/>
  <c r="Q108" i="10"/>
  <c r="M108" i="10"/>
  <c r="Q105" i="10"/>
  <c r="M105" i="10"/>
  <c r="Q104" i="10"/>
  <c r="M104" i="10"/>
  <c r="P101" i="10"/>
  <c r="O101" i="10"/>
  <c r="M101" i="10"/>
  <c r="Q100" i="10"/>
  <c r="M100" i="10"/>
  <c r="Q98" i="10"/>
  <c r="M98" i="10"/>
  <c r="Q97" i="10"/>
  <c r="M97" i="10"/>
  <c r="Q96" i="10"/>
  <c r="M96" i="10"/>
  <c r="Q95" i="10"/>
  <c r="M95" i="10"/>
  <c r="Q92" i="10"/>
  <c r="M92" i="10"/>
  <c r="Q91" i="10"/>
  <c r="M91" i="10"/>
  <c r="Q87" i="10"/>
  <c r="M87" i="10"/>
  <c r="Q86" i="10"/>
  <c r="M86" i="10"/>
  <c r="Q83" i="10"/>
  <c r="M83" i="10"/>
  <c r="Q82" i="10"/>
  <c r="M82" i="10"/>
  <c r="Q81" i="10"/>
  <c r="M81" i="10"/>
  <c r="Q79" i="10"/>
  <c r="M79" i="10"/>
  <c r="Q78" i="10"/>
  <c r="M78" i="10"/>
  <c r="P77" i="10"/>
  <c r="O77" i="10"/>
  <c r="M77" i="10"/>
  <c r="P74" i="10"/>
  <c r="O74" i="10"/>
  <c r="M74" i="10"/>
  <c r="Q72" i="10"/>
  <c r="M72" i="10"/>
  <c r="Q70" i="10"/>
  <c r="M70" i="10"/>
  <c r="Q66" i="10"/>
  <c r="M66" i="10"/>
  <c r="Q65" i="10"/>
  <c r="M65" i="10"/>
  <c r="Q62" i="10"/>
  <c r="M62" i="10"/>
  <c r="P60" i="10"/>
  <c r="O60" i="10"/>
  <c r="M60" i="10"/>
  <c r="Q59" i="10"/>
  <c r="M59" i="10"/>
  <c r="Q57" i="10"/>
  <c r="M57" i="10"/>
  <c r="Q55" i="10"/>
  <c r="M55" i="10"/>
  <c r="Q51" i="10"/>
  <c r="M51" i="10"/>
  <c r="Q48" i="10"/>
  <c r="M48" i="10"/>
  <c r="Q46" i="10"/>
  <c r="M46" i="10"/>
  <c r="Q45" i="10"/>
  <c r="M45" i="10"/>
  <c r="P43" i="10"/>
  <c r="O43" i="10"/>
  <c r="M43" i="10"/>
  <c r="Q41" i="10"/>
  <c r="M41" i="10"/>
  <c r="Q36" i="10"/>
  <c r="M36" i="10"/>
  <c r="Q34" i="10"/>
  <c r="M34" i="10"/>
  <c r="Q32" i="10"/>
  <c r="M32" i="10"/>
  <c r="Q30" i="10"/>
  <c r="M30" i="10"/>
  <c r="Q28" i="10"/>
  <c r="M28" i="10"/>
  <c r="P25" i="10"/>
  <c r="O25" i="10"/>
  <c r="M25" i="10"/>
  <c r="Q23" i="10"/>
  <c r="M23" i="10"/>
  <c r="Q22" i="10"/>
  <c r="M22" i="10"/>
  <c r="Q20" i="10"/>
  <c r="M20" i="10"/>
  <c r="Q18" i="10"/>
  <c r="M18" i="10"/>
  <c r="Q17" i="10"/>
  <c r="M17" i="10"/>
  <c r="Q14" i="10"/>
  <c r="M14" i="10"/>
  <c r="Q13" i="10"/>
  <c r="M13" i="10"/>
  <c r="Q11" i="10"/>
  <c r="M11" i="10"/>
  <c r="B9" i="10"/>
  <c r="C9" i="10" s="1"/>
  <c r="D9" i="10" s="1"/>
  <c r="E9" i="10" s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Q151" i="10" l="1"/>
  <c r="P312" i="10"/>
  <c r="Q74" i="10"/>
  <c r="O312" i="10"/>
  <c r="Q198" i="10"/>
  <c r="Q226" i="10"/>
  <c r="Q43" i="10"/>
  <c r="Q101" i="10"/>
  <c r="Q225" i="10"/>
  <c r="Q25" i="10"/>
  <c r="Q60" i="10"/>
  <c r="Q77" i="10"/>
  <c r="Q120" i="10"/>
  <c r="Q239" i="10"/>
  <c r="Q255" i="10"/>
  <c r="M312" i="10"/>
  <c r="Q176" i="10"/>
  <c r="Q306" i="9"/>
  <c r="Q303" i="9"/>
  <c r="Q301" i="9"/>
  <c r="Q300" i="9"/>
  <c r="Q299" i="9"/>
  <c r="Q297" i="9"/>
  <c r="Q295" i="9"/>
  <c r="Q292" i="9"/>
  <c r="Q289" i="9"/>
  <c r="Q287" i="9"/>
  <c r="Q285" i="9"/>
  <c r="Q283" i="9"/>
  <c r="Q282" i="9"/>
  <c r="Q279" i="9"/>
  <c r="Q276" i="9"/>
  <c r="Q275" i="9"/>
  <c r="Q274" i="9"/>
  <c r="Q273" i="9"/>
  <c r="Q269" i="9"/>
  <c r="Q268" i="9"/>
  <c r="Q267" i="9"/>
  <c r="Q265" i="9"/>
  <c r="Q262" i="9"/>
  <c r="Q261" i="9"/>
  <c r="Q258" i="9"/>
  <c r="Q254" i="9"/>
  <c r="Q252" i="9"/>
  <c r="Q247" i="9"/>
  <c r="Q244" i="9"/>
  <c r="Q241" i="9"/>
  <c r="Q240" i="9"/>
  <c r="Q237" i="9"/>
  <c r="Q232" i="9"/>
  <c r="Q228" i="9"/>
  <c r="Q225" i="9"/>
  <c r="Q224" i="9"/>
  <c r="Q221" i="9"/>
  <c r="Q219" i="9"/>
  <c r="Q218" i="9"/>
  <c r="Q217" i="9"/>
  <c r="Q216" i="9"/>
  <c r="Q214" i="9"/>
  <c r="Q213" i="9"/>
  <c r="Q211" i="9"/>
  <c r="Q209" i="9"/>
  <c r="Q206" i="9"/>
  <c r="Q201" i="9"/>
  <c r="Q198" i="9"/>
  <c r="Q197" i="9"/>
  <c r="Q194" i="9"/>
  <c r="Q191" i="9"/>
  <c r="Q189" i="9"/>
  <c r="Q187" i="9"/>
  <c r="Q185" i="9"/>
  <c r="Q184" i="9"/>
  <c r="Q179" i="9"/>
  <c r="Q178" i="9"/>
  <c r="Q176" i="9"/>
  <c r="Q172" i="9"/>
  <c r="Q169" i="9"/>
  <c r="Q168" i="9"/>
  <c r="Q161" i="9"/>
  <c r="Q157" i="9"/>
  <c r="Q156" i="9"/>
  <c r="Q155" i="9"/>
  <c r="Q153" i="9"/>
  <c r="Q152" i="9"/>
  <c r="Q147" i="9"/>
  <c r="Q146" i="9"/>
  <c r="Q142" i="9"/>
  <c r="Q138" i="9"/>
  <c r="Q136" i="9"/>
  <c r="Q134" i="9"/>
  <c r="Q131" i="9"/>
  <c r="Q129" i="9"/>
  <c r="Q127" i="9"/>
  <c r="Q126" i="9"/>
  <c r="Q121" i="9"/>
  <c r="Q117" i="9"/>
  <c r="Q115" i="9"/>
  <c r="Q113" i="9"/>
  <c r="Q111" i="9"/>
  <c r="Q108" i="9"/>
  <c r="Q105" i="9"/>
  <c r="Q104" i="9"/>
  <c r="Q100" i="9"/>
  <c r="Q98" i="9"/>
  <c r="Q97" i="9"/>
  <c r="Q96" i="9"/>
  <c r="Q95" i="9"/>
  <c r="Q92" i="9"/>
  <c r="Q91" i="9"/>
  <c r="Q87" i="9"/>
  <c r="Q86" i="9"/>
  <c r="Q83" i="9"/>
  <c r="Q82" i="9"/>
  <c r="Q81" i="9"/>
  <c r="Q79" i="9"/>
  <c r="Q78" i="9"/>
  <c r="Q72" i="9"/>
  <c r="Q70" i="9"/>
  <c r="Q66" i="9"/>
  <c r="Q65" i="9"/>
  <c r="Q62" i="9"/>
  <c r="Q59" i="9"/>
  <c r="Q57" i="9"/>
  <c r="Q55" i="9"/>
  <c r="Q51" i="9"/>
  <c r="Q48" i="9"/>
  <c r="Q46" i="9"/>
  <c r="Q45" i="9"/>
  <c r="Q41" i="9"/>
  <c r="Q36" i="9"/>
  <c r="Q34" i="9"/>
  <c r="Q32" i="9"/>
  <c r="Q30" i="9"/>
  <c r="Q28" i="9"/>
  <c r="Q23" i="9"/>
  <c r="Q22" i="9"/>
  <c r="Q20" i="9"/>
  <c r="Q18" i="9"/>
  <c r="Q17" i="9"/>
  <c r="Q14" i="9"/>
  <c r="Q13" i="9"/>
  <c r="M306" i="9"/>
  <c r="M303" i="9"/>
  <c r="M301" i="9"/>
  <c r="M300" i="9"/>
  <c r="M299" i="9"/>
  <c r="M297" i="9"/>
  <c r="M295" i="9"/>
  <c r="M293" i="9"/>
  <c r="M292" i="9"/>
  <c r="M289" i="9"/>
  <c r="M287" i="9"/>
  <c r="M285" i="9"/>
  <c r="M283" i="9"/>
  <c r="M282" i="9"/>
  <c r="M279" i="9"/>
  <c r="M276" i="9"/>
  <c r="M275" i="9"/>
  <c r="M274" i="9"/>
  <c r="M273" i="9"/>
  <c r="M269" i="9"/>
  <c r="M268" i="9"/>
  <c r="M267" i="9"/>
  <c r="M265" i="9"/>
  <c r="M262" i="9"/>
  <c r="M261" i="9"/>
  <c r="M258" i="9"/>
  <c r="M254" i="9"/>
  <c r="M252" i="9"/>
  <c r="M251" i="9"/>
  <c r="M247" i="9"/>
  <c r="M244" i="9"/>
  <c r="M243" i="9"/>
  <c r="M241" i="9"/>
  <c r="M240" i="9"/>
  <c r="M237" i="9"/>
  <c r="M236" i="9"/>
  <c r="M235" i="9"/>
  <c r="M232" i="9"/>
  <c r="M228" i="9"/>
  <c r="M225" i="9"/>
  <c r="M224" i="9"/>
  <c r="M223" i="9"/>
  <c r="M222" i="9"/>
  <c r="M221" i="9"/>
  <c r="M219" i="9"/>
  <c r="M218" i="9"/>
  <c r="M217" i="9"/>
  <c r="M216" i="9"/>
  <c r="M214" i="9"/>
  <c r="M213" i="9"/>
  <c r="M211" i="9"/>
  <c r="M209" i="9"/>
  <c r="M206" i="9"/>
  <c r="M201" i="9"/>
  <c r="M198" i="9"/>
  <c r="M197" i="9"/>
  <c r="M196" i="9"/>
  <c r="M194" i="9"/>
  <c r="M191" i="9"/>
  <c r="M189" i="9"/>
  <c r="M187" i="9"/>
  <c r="M185" i="9"/>
  <c r="M184" i="9"/>
  <c r="M179" i="9"/>
  <c r="M178" i="9"/>
  <c r="M176" i="9"/>
  <c r="M174" i="9"/>
  <c r="M172" i="9"/>
  <c r="M169" i="9"/>
  <c r="M168" i="9"/>
  <c r="M166" i="9"/>
  <c r="M161" i="9"/>
  <c r="M157" i="9"/>
  <c r="M156" i="9"/>
  <c r="M155" i="9"/>
  <c r="M153" i="9"/>
  <c r="M152" i="9"/>
  <c r="M149" i="9"/>
  <c r="M147" i="9"/>
  <c r="M146" i="9"/>
  <c r="M142" i="9"/>
  <c r="M138" i="9"/>
  <c r="M136" i="9"/>
  <c r="M134" i="9"/>
  <c r="M131" i="9"/>
  <c r="M129" i="9"/>
  <c r="M127" i="9"/>
  <c r="M126" i="9"/>
  <c r="M121" i="9"/>
  <c r="M119" i="9"/>
  <c r="M117" i="9"/>
  <c r="M115" i="9"/>
  <c r="M113" i="9"/>
  <c r="M111" i="9"/>
  <c r="M108" i="9"/>
  <c r="M105" i="9"/>
  <c r="M104" i="9"/>
  <c r="M101" i="9"/>
  <c r="M100" i="9"/>
  <c r="M98" i="9"/>
  <c r="M97" i="9"/>
  <c r="M96" i="9"/>
  <c r="M95" i="9"/>
  <c r="M92" i="9"/>
  <c r="M91" i="9"/>
  <c r="M87" i="9"/>
  <c r="M86" i="9"/>
  <c r="M83" i="9"/>
  <c r="M82" i="9"/>
  <c r="M81" i="9"/>
  <c r="M79" i="9"/>
  <c r="M78" i="9"/>
  <c r="M77" i="9"/>
  <c r="M74" i="9"/>
  <c r="M72" i="9"/>
  <c r="M70" i="9"/>
  <c r="M66" i="9"/>
  <c r="M65" i="9"/>
  <c r="M62" i="9"/>
  <c r="M60" i="9"/>
  <c r="M59" i="9"/>
  <c r="M57" i="9"/>
  <c r="M55" i="9"/>
  <c r="M51" i="9"/>
  <c r="M48" i="9"/>
  <c r="M46" i="9"/>
  <c r="M45" i="9"/>
  <c r="M43" i="9"/>
  <c r="M41" i="9"/>
  <c r="M36" i="9"/>
  <c r="M34" i="9"/>
  <c r="M32" i="9"/>
  <c r="M30" i="9"/>
  <c r="M28" i="9"/>
  <c r="M25" i="9"/>
  <c r="M23" i="9"/>
  <c r="M22" i="9"/>
  <c r="M20" i="9"/>
  <c r="M18" i="9"/>
  <c r="M17" i="9"/>
  <c r="M14" i="9"/>
  <c r="M13" i="9"/>
  <c r="Q312" i="10" l="1"/>
  <c r="N308" i="9"/>
  <c r="L308" i="9"/>
  <c r="K308" i="9"/>
  <c r="J308" i="9"/>
  <c r="I308" i="9"/>
  <c r="H308" i="9"/>
  <c r="P293" i="9"/>
  <c r="O293" i="9"/>
  <c r="P251" i="9"/>
  <c r="O251" i="9"/>
  <c r="Q251" i="9" s="1"/>
  <c r="P243" i="9"/>
  <c r="O243" i="9"/>
  <c r="P236" i="9"/>
  <c r="O236" i="9"/>
  <c r="Q236" i="9" s="1"/>
  <c r="P235" i="9"/>
  <c r="O235" i="9"/>
  <c r="P223" i="9"/>
  <c r="O223" i="9"/>
  <c r="Q223" i="9" s="1"/>
  <c r="P222" i="9"/>
  <c r="O222" i="9"/>
  <c r="P196" i="9"/>
  <c r="O196" i="9"/>
  <c r="Q196" i="9" s="1"/>
  <c r="P174" i="9"/>
  <c r="O174" i="9"/>
  <c r="P166" i="9"/>
  <c r="Q166" i="9" s="1"/>
  <c r="P149" i="9"/>
  <c r="O149" i="9"/>
  <c r="P119" i="9"/>
  <c r="O119" i="9"/>
  <c r="P101" i="9"/>
  <c r="O101" i="9"/>
  <c r="P77" i="9"/>
  <c r="O77" i="9"/>
  <c r="P74" i="9"/>
  <c r="O74" i="9"/>
  <c r="P60" i="9"/>
  <c r="O60" i="9"/>
  <c r="P43" i="9"/>
  <c r="O43" i="9"/>
  <c r="P25" i="9"/>
  <c r="O25" i="9"/>
  <c r="Q11" i="9"/>
  <c r="M11" i="9"/>
  <c r="B9" i="9"/>
  <c r="C9" i="9" s="1"/>
  <c r="D9" i="9" s="1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Q43" i="9" l="1"/>
  <c r="Q74" i="9"/>
  <c r="Q101" i="9"/>
  <c r="Q149" i="9"/>
  <c r="Q25" i="9"/>
  <c r="Q60" i="9"/>
  <c r="Q77" i="9"/>
  <c r="Q119" i="9"/>
  <c r="P308" i="9"/>
  <c r="Q174" i="9"/>
  <c r="Q222" i="9"/>
  <c r="Q235" i="9"/>
  <c r="Q243" i="9"/>
  <c r="Q293" i="9"/>
  <c r="O308" i="9"/>
  <c r="M308" i="9"/>
  <c r="P148" i="8"/>
  <c r="P235" i="8"/>
  <c r="P195" i="8"/>
  <c r="P25" i="8"/>
  <c r="Q308" i="9" l="1"/>
  <c r="N307" i="8"/>
  <c r="L307" i="8"/>
  <c r="K307" i="8"/>
  <c r="J307" i="8"/>
  <c r="I307" i="8"/>
  <c r="H307" i="8"/>
  <c r="Q305" i="8"/>
  <c r="M305" i="8"/>
  <c r="Q302" i="8"/>
  <c r="M302" i="8"/>
  <c r="Q300" i="8"/>
  <c r="M300" i="8"/>
  <c r="Q298" i="8"/>
  <c r="M298" i="8"/>
  <c r="Q296" i="8"/>
  <c r="M296" i="8"/>
  <c r="Q294" i="8"/>
  <c r="M294" i="8"/>
  <c r="P292" i="8"/>
  <c r="O292" i="8"/>
  <c r="M292" i="8"/>
  <c r="Q291" i="8"/>
  <c r="M291" i="8"/>
  <c r="Q288" i="8"/>
  <c r="M288" i="8"/>
  <c r="Q286" i="8"/>
  <c r="M286" i="8"/>
  <c r="Q284" i="8"/>
  <c r="M284" i="8"/>
  <c r="Q282" i="8"/>
  <c r="M282" i="8"/>
  <c r="Q281" i="8"/>
  <c r="M281" i="8"/>
  <c r="Q278" i="8"/>
  <c r="M278" i="8"/>
  <c r="Q275" i="8"/>
  <c r="M275" i="8"/>
  <c r="Q274" i="8"/>
  <c r="M274" i="8"/>
  <c r="Q273" i="8"/>
  <c r="M273" i="8"/>
  <c r="Q272" i="8"/>
  <c r="M272" i="8"/>
  <c r="Q268" i="8"/>
  <c r="M268" i="8"/>
  <c r="Q267" i="8"/>
  <c r="M267" i="8"/>
  <c r="Q266" i="8"/>
  <c r="M266" i="8"/>
  <c r="Q264" i="8"/>
  <c r="M264" i="8"/>
  <c r="Q261" i="8"/>
  <c r="M261" i="8"/>
  <c r="Q260" i="8"/>
  <c r="M260" i="8"/>
  <c r="Q257" i="8"/>
  <c r="M257" i="8"/>
  <c r="Q253" i="8"/>
  <c r="M253" i="8"/>
  <c r="Q251" i="8"/>
  <c r="M251" i="8"/>
  <c r="P250" i="8"/>
  <c r="O250" i="8"/>
  <c r="M250" i="8"/>
  <c r="Q246" i="8"/>
  <c r="M246" i="8"/>
  <c r="Q243" i="8"/>
  <c r="M243" i="8"/>
  <c r="P242" i="8"/>
  <c r="O242" i="8"/>
  <c r="M242" i="8"/>
  <c r="Q240" i="8"/>
  <c r="M240" i="8"/>
  <c r="Q239" i="8"/>
  <c r="M239" i="8"/>
  <c r="Q236" i="8"/>
  <c r="M236" i="8"/>
  <c r="O235" i="8"/>
  <c r="Q235" i="8" s="1"/>
  <c r="M235" i="8"/>
  <c r="P234" i="8"/>
  <c r="O234" i="8"/>
  <c r="M234" i="8"/>
  <c r="Q231" i="8"/>
  <c r="M231" i="8"/>
  <c r="Q227" i="8"/>
  <c r="M227" i="8"/>
  <c r="Q224" i="8"/>
  <c r="M224" i="8"/>
  <c r="Q223" i="8"/>
  <c r="M223" i="8"/>
  <c r="P222" i="8"/>
  <c r="O222" i="8"/>
  <c r="M222" i="8"/>
  <c r="P221" i="8"/>
  <c r="O221" i="8"/>
  <c r="M221" i="8"/>
  <c r="Q218" i="8"/>
  <c r="M218" i="8"/>
  <c r="Q217" i="8"/>
  <c r="M217" i="8"/>
  <c r="Q215" i="8"/>
  <c r="M215" i="8"/>
  <c r="Q213" i="8"/>
  <c r="M213" i="8"/>
  <c r="Q212" i="8"/>
  <c r="M212" i="8"/>
  <c r="Q210" i="8"/>
  <c r="M210" i="8"/>
  <c r="Q208" i="8"/>
  <c r="M208" i="8"/>
  <c r="Q205" i="8"/>
  <c r="M205" i="8"/>
  <c r="Q200" i="8"/>
  <c r="M200" i="8"/>
  <c r="Q197" i="8"/>
  <c r="M197" i="8"/>
  <c r="Q196" i="8"/>
  <c r="M196" i="8"/>
  <c r="O195" i="8"/>
  <c r="Q195" i="8" s="1"/>
  <c r="M195" i="8"/>
  <c r="Q193" i="8"/>
  <c r="M193" i="8"/>
  <c r="Q190" i="8"/>
  <c r="M190" i="8"/>
  <c r="Q188" i="8"/>
  <c r="M188" i="8"/>
  <c r="Q186" i="8"/>
  <c r="M186" i="8"/>
  <c r="Q184" i="8"/>
  <c r="M184" i="8"/>
  <c r="Q183" i="8"/>
  <c r="M183" i="8"/>
  <c r="Q178" i="8"/>
  <c r="M178" i="8"/>
  <c r="Q177" i="8"/>
  <c r="M177" i="8"/>
  <c r="Q175" i="8"/>
  <c r="M175" i="8"/>
  <c r="P173" i="8"/>
  <c r="O173" i="8"/>
  <c r="M173" i="8"/>
  <c r="Q171" i="8"/>
  <c r="M171" i="8"/>
  <c r="Q168" i="8"/>
  <c r="M168" i="8"/>
  <c r="Q167" i="8"/>
  <c r="M167" i="8"/>
  <c r="P165" i="8"/>
  <c r="O165" i="8"/>
  <c r="M165" i="8"/>
  <c r="Q160" i="8"/>
  <c r="M160" i="8"/>
  <c r="Q156" i="8"/>
  <c r="M156" i="8"/>
  <c r="Q155" i="8"/>
  <c r="M155" i="8"/>
  <c r="Q154" i="8"/>
  <c r="M154" i="8"/>
  <c r="Q152" i="8"/>
  <c r="M152" i="8"/>
  <c r="Q151" i="8"/>
  <c r="M151" i="8"/>
  <c r="O148" i="8"/>
  <c r="Q148" i="8" s="1"/>
  <c r="M148" i="8"/>
  <c r="Q146" i="8"/>
  <c r="M146" i="8"/>
  <c r="Q141" i="8"/>
  <c r="M141" i="8"/>
  <c r="Q137" i="8"/>
  <c r="M137" i="8"/>
  <c r="Q135" i="8"/>
  <c r="M135" i="8"/>
  <c r="Q133" i="8"/>
  <c r="M133" i="8"/>
  <c r="Q130" i="8"/>
  <c r="M130" i="8"/>
  <c r="Q128" i="8"/>
  <c r="M128" i="8"/>
  <c r="Q126" i="8"/>
  <c r="M126" i="8"/>
  <c r="Q125" i="8"/>
  <c r="M125" i="8"/>
  <c r="Q120" i="8"/>
  <c r="M120" i="8"/>
  <c r="P118" i="8"/>
  <c r="O118" i="8"/>
  <c r="M118" i="8"/>
  <c r="Q116" i="8"/>
  <c r="M116" i="8"/>
  <c r="Q114" i="8"/>
  <c r="M114" i="8"/>
  <c r="Q112" i="8"/>
  <c r="M112" i="8"/>
  <c r="Q110" i="8"/>
  <c r="M110" i="8"/>
  <c r="Q107" i="8"/>
  <c r="M107" i="8"/>
  <c r="Q104" i="8"/>
  <c r="M104" i="8"/>
  <c r="Q103" i="8"/>
  <c r="M103" i="8"/>
  <c r="P100" i="8"/>
  <c r="O100" i="8"/>
  <c r="M100" i="8"/>
  <c r="Q99" i="8"/>
  <c r="M99" i="8"/>
  <c r="Q97" i="8"/>
  <c r="M97" i="8"/>
  <c r="Q96" i="8"/>
  <c r="M96" i="8"/>
  <c r="Q95" i="8"/>
  <c r="M95" i="8"/>
  <c r="Q94" i="8"/>
  <c r="M94" i="8"/>
  <c r="Q91" i="8"/>
  <c r="M91" i="8"/>
  <c r="Q90" i="8"/>
  <c r="M90" i="8"/>
  <c r="Q86" i="8"/>
  <c r="M86" i="8"/>
  <c r="Q85" i="8"/>
  <c r="M85" i="8"/>
  <c r="Q82" i="8"/>
  <c r="M82" i="8"/>
  <c r="Q81" i="8"/>
  <c r="M81" i="8"/>
  <c r="Q80" i="8"/>
  <c r="M80" i="8"/>
  <c r="Q78" i="8"/>
  <c r="M78" i="8"/>
  <c r="Q77" i="8"/>
  <c r="M77" i="8"/>
  <c r="P76" i="8"/>
  <c r="O76" i="8"/>
  <c r="M76" i="8"/>
  <c r="P73" i="8"/>
  <c r="O73" i="8"/>
  <c r="M73" i="8"/>
  <c r="Q71" i="8"/>
  <c r="M71" i="8"/>
  <c r="Q69" i="8"/>
  <c r="M69" i="8"/>
  <c r="Q65" i="8"/>
  <c r="M65" i="8"/>
  <c r="Q64" i="8"/>
  <c r="M64" i="8"/>
  <c r="Q61" i="8"/>
  <c r="M61" i="8"/>
  <c r="P59" i="8"/>
  <c r="O59" i="8"/>
  <c r="M59" i="8"/>
  <c r="Q58" i="8"/>
  <c r="M58" i="8"/>
  <c r="Q56" i="8"/>
  <c r="M56" i="8"/>
  <c r="Q54" i="8"/>
  <c r="M54" i="8"/>
  <c r="Q50" i="8"/>
  <c r="M50" i="8"/>
  <c r="Q47" i="8"/>
  <c r="M47" i="8"/>
  <c r="Q45" i="8"/>
  <c r="M45" i="8"/>
  <c r="Q44" i="8"/>
  <c r="M44" i="8"/>
  <c r="P42" i="8"/>
  <c r="O42" i="8"/>
  <c r="M42" i="8"/>
  <c r="Q40" i="8"/>
  <c r="M40" i="8"/>
  <c r="Q35" i="8"/>
  <c r="M35" i="8"/>
  <c r="Q33" i="8"/>
  <c r="M33" i="8"/>
  <c r="Q31" i="8"/>
  <c r="M31" i="8"/>
  <c r="Q29" i="8"/>
  <c r="M29" i="8"/>
  <c r="Q27" i="8"/>
  <c r="M27" i="8"/>
  <c r="O25" i="8"/>
  <c r="Q25" i="8" s="1"/>
  <c r="M25" i="8"/>
  <c r="Q23" i="8"/>
  <c r="M23" i="8"/>
  <c r="Q22" i="8"/>
  <c r="M22" i="8"/>
  <c r="Q20" i="8"/>
  <c r="M20" i="8"/>
  <c r="Q18" i="8"/>
  <c r="M18" i="8"/>
  <c r="Q14" i="8"/>
  <c r="M14" i="8"/>
  <c r="Q13" i="8"/>
  <c r="M13" i="8"/>
  <c r="Q11" i="8"/>
  <c r="M11" i="8"/>
  <c r="B9" i="8"/>
  <c r="C9" i="8" s="1"/>
  <c r="D9" i="8" s="1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Q292" i="8" l="1"/>
  <c r="Q173" i="8"/>
  <c r="Q234" i="8"/>
  <c r="Q42" i="8"/>
  <c r="Q100" i="8"/>
  <c r="Q222" i="8"/>
  <c r="O307" i="8"/>
  <c r="Q59" i="8"/>
  <c r="Q76" i="8"/>
  <c r="Q118" i="8"/>
  <c r="Q221" i="8"/>
  <c r="Q250" i="8"/>
  <c r="P307" i="8"/>
  <c r="Q73" i="8"/>
  <c r="Q165" i="8"/>
  <c r="Q242" i="8"/>
  <c r="M307" i="8"/>
  <c r="N304" i="7"/>
  <c r="L304" i="7"/>
  <c r="K304" i="7"/>
  <c r="J304" i="7"/>
  <c r="I304" i="7"/>
  <c r="H304" i="7"/>
  <c r="Q302" i="7"/>
  <c r="M302" i="7"/>
  <c r="Q299" i="7"/>
  <c r="M299" i="7"/>
  <c r="Q297" i="7"/>
  <c r="M297" i="7"/>
  <c r="Q295" i="7"/>
  <c r="M295" i="7"/>
  <c r="Q293" i="7"/>
  <c r="M293" i="7"/>
  <c r="Q291" i="7"/>
  <c r="M291" i="7"/>
  <c r="P289" i="7"/>
  <c r="O289" i="7"/>
  <c r="M289" i="7"/>
  <c r="Q288" i="7"/>
  <c r="M288" i="7"/>
  <c r="Q285" i="7"/>
  <c r="M285" i="7"/>
  <c r="Q283" i="7"/>
  <c r="M283" i="7"/>
  <c r="Q281" i="7"/>
  <c r="M281" i="7"/>
  <c r="Q279" i="7"/>
  <c r="M279" i="7"/>
  <c r="Q278" i="7"/>
  <c r="M278" i="7"/>
  <c r="Q275" i="7"/>
  <c r="M275" i="7"/>
  <c r="Q272" i="7"/>
  <c r="M272" i="7"/>
  <c r="Q271" i="7"/>
  <c r="M271" i="7"/>
  <c r="Q270" i="7"/>
  <c r="M270" i="7"/>
  <c r="Q269" i="7"/>
  <c r="M269" i="7"/>
  <c r="Q265" i="7"/>
  <c r="M265" i="7"/>
  <c r="Q264" i="7"/>
  <c r="M264" i="7"/>
  <c r="Q263" i="7"/>
  <c r="M263" i="7"/>
  <c r="Q261" i="7"/>
  <c r="M261" i="7"/>
  <c r="Q258" i="7"/>
  <c r="M258" i="7"/>
  <c r="Q257" i="7"/>
  <c r="M257" i="7"/>
  <c r="Q254" i="7"/>
  <c r="M254" i="7"/>
  <c r="Q250" i="7"/>
  <c r="M250" i="7"/>
  <c r="Q248" i="7"/>
  <c r="M248" i="7"/>
  <c r="P247" i="7"/>
  <c r="O247" i="7"/>
  <c r="M247" i="7"/>
  <c r="Q243" i="7"/>
  <c r="M243" i="7"/>
  <c r="Q240" i="7"/>
  <c r="M240" i="7"/>
  <c r="P239" i="7"/>
  <c r="O239" i="7"/>
  <c r="M239" i="7"/>
  <c r="Q237" i="7"/>
  <c r="M237" i="7"/>
  <c r="Q236" i="7"/>
  <c r="M236" i="7"/>
  <c r="Q233" i="7"/>
  <c r="M233" i="7"/>
  <c r="O232" i="7"/>
  <c r="Q232" i="7" s="1"/>
  <c r="M232" i="7"/>
  <c r="P231" i="7"/>
  <c r="O231" i="7"/>
  <c r="M231" i="7"/>
  <c r="Q228" i="7"/>
  <c r="M228" i="7"/>
  <c r="Q225" i="7"/>
  <c r="M225" i="7"/>
  <c r="Q222" i="7"/>
  <c r="M222" i="7"/>
  <c r="Q221" i="7"/>
  <c r="M221" i="7"/>
  <c r="P220" i="7"/>
  <c r="O220" i="7"/>
  <c r="M220" i="7"/>
  <c r="P219" i="7"/>
  <c r="O219" i="7"/>
  <c r="M219" i="7"/>
  <c r="Q216" i="7"/>
  <c r="M216" i="7"/>
  <c r="Q215" i="7"/>
  <c r="M215" i="7"/>
  <c r="Q213" i="7"/>
  <c r="M213" i="7"/>
  <c r="Q211" i="7"/>
  <c r="M211" i="7"/>
  <c r="Q210" i="7"/>
  <c r="M210" i="7"/>
  <c r="Q208" i="7"/>
  <c r="M208" i="7"/>
  <c r="Q206" i="7"/>
  <c r="M206" i="7"/>
  <c r="Q203" i="7"/>
  <c r="M203" i="7"/>
  <c r="Q198" i="7"/>
  <c r="M198" i="7"/>
  <c r="Q195" i="7"/>
  <c r="M195" i="7"/>
  <c r="Q194" i="7"/>
  <c r="M194" i="7"/>
  <c r="O193" i="7"/>
  <c r="Q193" i="7" s="1"/>
  <c r="M193" i="7"/>
  <c r="Q191" i="7"/>
  <c r="M191" i="7"/>
  <c r="Q188" i="7"/>
  <c r="M188" i="7"/>
  <c r="Q186" i="7"/>
  <c r="M186" i="7"/>
  <c r="Q184" i="7"/>
  <c r="M184" i="7"/>
  <c r="Q182" i="7"/>
  <c r="M182" i="7"/>
  <c r="Q181" i="7"/>
  <c r="M181" i="7"/>
  <c r="Q176" i="7"/>
  <c r="M176" i="7"/>
  <c r="Q175" i="7"/>
  <c r="M175" i="7"/>
  <c r="Q173" i="7"/>
  <c r="M173" i="7"/>
  <c r="P171" i="7"/>
  <c r="O171" i="7"/>
  <c r="M171" i="7"/>
  <c r="Q169" i="7"/>
  <c r="M169" i="7"/>
  <c r="Q166" i="7"/>
  <c r="M166" i="7"/>
  <c r="Q165" i="7"/>
  <c r="M165" i="7"/>
  <c r="P163" i="7"/>
  <c r="O163" i="7"/>
  <c r="M163" i="7"/>
  <c r="Q158" i="7"/>
  <c r="M158" i="7"/>
  <c r="Q154" i="7"/>
  <c r="M154" i="7"/>
  <c r="Q153" i="7"/>
  <c r="M153" i="7"/>
  <c r="Q152" i="7"/>
  <c r="M152" i="7"/>
  <c r="Q150" i="7"/>
  <c r="M150" i="7"/>
  <c r="Q149" i="7"/>
  <c r="M149" i="7"/>
  <c r="O146" i="7"/>
  <c r="Q146" i="7" s="1"/>
  <c r="M146" i="7"/>
  <c r="Q144" i="7"/>
  <c r="M144" i="7"/>
  <c r="Q139" i="7"/>
  <c r="M139" i="7"/>
  <c r="Q135" i="7"/>
  <c r="M135" i="7"/>
  <c r="Q133" i="7"/>
  <c r="M133" i="7"/>
  <c r="Q131" i="7"/>
  <c r="M131" i="7"/>
  <c r="Q128" i="7"/>
  <c r="M128" i="7"/>
  <c r="Q126" i="7"/>
  <c r="M126" i="7"/>
  <c r="Q124" i="7"/>
  <c r="M124" i="7"/>
  <c r="Q123" i="7"/>
  <c r="M123" i="7"/>
  <c r="Q118" i="7"/>
  <c r="M118" i="7"/>
  <c r="P116" i="7"/>
  <c r="O116" i="7"/>
  <c r="M116" i="7"/>
  <c r="Q114" i="7"/>
  <c r="M114" i="7"/>
  <c r="Q112" i="7"/>
  <c r="M112" i="7"/>
  <c r="Q110" i="7"/>
  <c r="M110" i="7"/>
  <c r="Q108" i="7"/>
  <c r="M108" i="7"/>
  <c r="Q105" i="7"/>
  <c r="M105" i="7"/>
  <c r="Q103" i="7"/>
  <c r="M103" i="7"/>
  <c r="Q102" i="7"/>
  <c r="M102" i="7"/>
  <c r="P99" i="7"/>
  <c r="O99" i="7"/>
  <c r="M99" i="7"/>
  <c r="Q98" i="7"/>
  <c r="M98" i="7"/>
  <c r="Q96" i="7"/>
  <c r="M96" i="7"/>
  <c r="Q95" i="7"/>
  <c r="M95" i="7"/>
  <c r="Q94" i="7"/>
  <c r="M94" i="7"/>
  <c r="Q93" i="7"/>
  <c r="M93" i="7"/>
  <c r="Q90" i="7"/>
  <c r="M90" i="7"/>
  <c r="Q89" i="7"/>
  <c r="M89" i="7"/>
  <c r="Q85" i="7"/>
  <c r="M85" i="7"/>
  <c r="Q84" i="7"/>
  <c r="M84" i="7"/>
  <c r="Q81" i="7"/>
  <c r="M81" i="7"/>
  <c r="Q80" i="7"/>
  <c r="M80" i="7"/>
  <c r="Q79" i="7"/>
  <c r="M79" i="7"/>
  <c r="Q77" i="7"/>
  <c r="M77" i="7"/>
  <c r="Q76" i="7"/>
  <c r="M76" i="7"/>
  <c r="P75" i="7"/>
  <c r="O75" i="7"/>
  <c r="M75" i="7"/>
  <c r="P72" i="7"/>
  <c r="O72" i="7"/>
  <c r="M72" i="7"/>
  <c r="Q70" i="7"/>
  <c r="M70" i="7"/>
  <c r="Q68" i="7"/>
  <c r="M68" i="7"/>
  <c r="Q65" i="7"/>
  <c r="M65" i="7"/>
  <c r="Q64" i="7"/>
  <c r="M64" i="7"/>
  <c r="Q61" i="7"/>
  <c r="M61" i="7"/>
  <c r="P59" i="7"/>
  <c r="O59" i="7"/>
  <c r="M59" i="7"/>
  <c r="Q58" i="7"/>
  <c r="M58" i="7"/>
  <c r="Q56" i="7"/>
  <c r="M56" i="7"/>
  <c r="Q54" i="7"/>
  <c r="M54" i="7"/>
  <c r="Q50" i="7"/>
  <c r="M50" i="7"/>
  <c r="Q47" i="7"/>
  <c r="M47" i="7"/>
  <c r="Q45" i="7"/>
  <c r="M45" i="7"/>
  <c r="Q44" i="7"/>
  <c r="M44" i="7"/>
  <c r="P42" i="7"/>
  <c r="O42" i="7"/>
  <c r="M42" i="7"/>
  <c r="Q40" i="7"/>
  <c r="M40" i="7"/>
  <c r="Q35" i="7"/>
  <c r="M35" i="7"/>
  <c r="Q33" i="7"/>
  <c r="M33" i="7"/>
  <c r="Q31" i="7"/>
  <c r="M31" i="7"/>
  <c r="Q29" i="7"/>
  <c r="M29" i="7"/>
  <c r="Q27" i="7"/>
  <c r="M27" i="7"/>
  <c r="O25" i="7"/>
  <c r="Q25" i="7" s="1"/>
  <c r="M25" i="7"/>
  <c r="Q23" i="7"/>
  <c r="M23" i="7"/>
  <c r="Q22" i="7"/>
  <c r="M22" i="7"/>
  <c r="Q20" i="7"/>
  <c r="M20" i="7"/>
  <c r="Q18" i="7"/>
  <c r="M18" i="7"/>
  <c r="Q14" i="7"/>
  <c r="M14" i="7"/>
  <c r="Q13" i="7"/>
  <c r="M13" i="7"/>
  <c r="Q11" i="7"/>
  <c r="M11" i="7"/>
  <c r="B9" i="7"/>
  <c r="C9" i="7" s="1"/>
  <c r="D9" i="7" s="1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Q42" i="7" l="1"/>
  <c r="Q307" i="8"/>
  <c r="Q171" i="7"/>
  <c r="Q231" i="7"/>
  <c r="Q99" i="7"/>
  <c r="Q220" i="7"/>
  <c r="Q289" i="7"/>
  <c r="O304" i="7"/>
  <c r="Q59" i="7"/>
  <c r="Q75" i="7"/>
  <c r="Q116" i="7"/>
  <c r="Q219" i="7"/>
  <c r="Q247" i="7"/>
  <c r="P304" i="7"/>
  <c r="Q72" i="7"/>
  <c r="Q163" i="7"/>
  <c r="Q239" i="7"/>
  <c r="M304" i="7"/>
  <c r="P215" i="6"/>
  <c r="O215" i="6"/>
  <c r="P115" i="6"/>
  <c r="O115" i="6"/>
  <c r="O144" i="6"/>
  <c r="Q144" i="6" s="1"/>
  <c r="P169" i="6"/>
  <c r="O169" i="6"/>
  <c r="P161" i="6"/>
  <c r="O161" i="6"/>
  <c r="O228" i="6"/>
  <c r="Q228" i="6" s="1"/>
  <c r="O191" i="6"/>
  <c r="Q191" i="6" s="1"/>
  <c r="P216" i="6"/>
  <c r="O216" i="6"/>
  <c r="P98" i="6"/>
  <c r="O98" i="6"/>
  <c r="P243" i="6"/>
  <c r="O243" i="6"/>
  <c r="P227" i="6"/>
  <c r="O227" i="6"/>
  <c r="P285" i="6"/>
  <c r="O285" i="6"/>
  <c r="O24" i="6"/>
  <c r="Q24" i="6" s="1"/>
  <c r="P71" i="6"/>
  <c r="O71" i="6"/>
  <c r="P235" i="6"/>
  <c r="O235" i="6"/>
  <c r="P58" i="6"/>
  <c r="O58" i="6"/>
  <c r="P74" i="6"/>
  <c r="O74" i="6"/>
  <c r="M297" i="6"/>
  <c r="M294" i="6"/>
  <c r="M292" i="6"/>
  <c r="M291" i="6"/>
  <c r="M289" i="6"/>
  <c r="M287" i="6"/>
  <c r="M285" i="6"/>
  <c r="M284" i="6"/>
  <c r="M281" i="6"/>
  <c r="M279" i="6"/>
  <c r="M277" i="6"/>
  <c r="M275" i="6"/>
  <c r="M274" i="6"/>
  <c r="M271" i="6"/>
  <c r="M268" i="6"/>
  <c r="M267" i="6"/>
  <c r="M266" i="6"/>
  <c r="M265" i="6"/>
  <c r="M261" i="6"/>
  <c r="M260" i="6"/>
  <c r="M259" i="6"/>
  <c r="M257" i="6"/>
  <c r="M254" i="6"/>
  <c r="M253" i="6"/>
  <c r="M250" i="6"/>
  <c r="M246" i="6"/>
  <c r="M244" i="6"/>
  <c r="M243" i="6"/>
  <c r="M239" i="6"/>
  <c r="M236" i="6"/>
  <c r="M235" i="6"/>
  <c r="M233" i="6"/>
  <c r="M232" i="6"/>
  <c r="M229" i="6"/>
  <c r="M228" i="6"/>
  <c r="M227" i="6"/>
  <c r="M224" i="6"/>
  <c r="M221" i="6"/>
  <c r="M218" i="6"/>
  <c r="M217" i="6"/>
  <c r="M216" i="6"/>
  <c r="M215" i="6"/>
  <c r="M213" i="6"/>
  <c r="M212" i="6"/>
  <c r="M211" i="6"/>
  <c r="M209" i="6"/>
  <c r="M208" i="6"/>
  <c r="M206" i="6"/>
  <c r="M204" i="6"/>
  <c r="M201" i="6"/>
  <c r="M196" i="6"/>
  <c r="M193" i="6"/>
  <c r="M192" i="6"/>
  <c r="M191" i="6"/>
  <c r="M189" i="6"/>
  <c r="M186" i="6"/>
  <c r="M184" i="6"/>
  <c r="M182" i="6"/>
  <c r="M180" i="6"/>
  <c r="M179" i="6"/>
  <c r="M174" i="6"/>
  <c r="M173" i="6"/>
  <c r="M171" i="6"/>
  <c r="M169" i="6"/>
  <c r="M167" i="6"/>
  <c r="M164" i="6"/>
  <c r="M163" i="6"/>
  <c r="M161" i="6"/>
  <c r="M156" i="6"/>
  <c r="M152" i="6"/>
  <c r="M151" i="6"/>
  <c r="M150" i="6"/>
  <c r="M148" i="6"/>
  <c r="M147" i="6"/>
  <c r="M144" i="6"/>
  <c r="M142" i="6"/>
  <c r="M138" i="6"/>
  <c r="M134" i="6"/>
  <c r="M132" i="6"/>
  <c r="M130" i="6"/>
  <c r="M127" i="6"/>
  <c r="M125" i="6"/>
  <c r="M123" i="6"/>
  <c r="M122" i="6"/>
  <c r="M117" i="6"/>
  <c r="M115" i="6"/>
  <c r="M113" i="6"/>
  <c r="M111" i="6"/>
  <c r="M109" i="6"/>
  <c r="M107" i="6"/>
  <c r="M104" i="6"/>
  <c r="M102" i="6"/>
  <c r="M101" i="6"/>
  <c r="M98" i="6"/>
  <c r="M97" i="6"/>
  <c r="M95" i="6"/>
  <c r="M94" i="6"/>
  <c r="M93" i="6"/>
  <c r="M92" i="6"/>
  <c r="M89" i="6"/>
  <c r="M88" i="6"/>
  <c r="M84" i="6"/>
  <c r="M83" i="6"/>
  <c r="M80" i="6"/>
  <c r="M79" i="6"/>
  <c r="M78" i="6"/>
  <c r="M76" i="6"/>
  <c r="M75" i="6"/>
  <c r="M74" i="6"/>
  <c r="M71" i="6"/>
  <c r="M69" i="6"/>
  <c r="M67" i="6"/>
  <c r="M64" i="6"/>
  <c r="M63" i="6"/>
  <c r="M60" i="6"/>
  <c r="M58" i="6"/>
  <c r="M57" i="6"/>
  <c r="M55" i="6"/>
  <c r="M53" i="6"/>
  <c r="M49" i="6"/>
  <c r="M46" i="6"/>
  <c r="M44" i="6"/>
  <c r="M43" i="6"/>
  <c r="M41" i="6"/>
  <c r="M39" i="6"/>
  <c r="M34" i="6"/>
  <c r="M32" i="6"/>
  <c r="M30" i="6"/>
  <c r="M28" i="6"/>
  <c r="M26" i="6"/>
  <c r="M24" i="6"/>
  <c r="M22" i="6"/>
  <c r="M21" i="6"/>
  <c r="M19" i="6"/>
  <c r="M17" i="6"/>
  <c r="M14" i="6"/>
  <c r="M13" i="6"/>
  <c r="M11" i="6"/>
  <c r="Q297" i="6"/>
  <c r="Q294" i="6"/>
  <c r="Q292" i="6"/>
  <c r="Q291" i="6"/>
  <c r="Q289" i="6"/>
  <c r="Q287" i="6"/>
  <c r="Q284" i="6"/>
  <c r="Q281" i="6"/>
  <c r="Q279" i="6"/>
  <c r="Q277" i="6"/>
  <c r="Q275" i="6"/>
  <c r="Q274" i="6"/>
  <c r="Q271" i="6"/>
  <c r="Q268" i="6"/>
  <c r="Q267" i="6"/>
  <c r="Q266" i="6"/>
  <c r="Q265" i="6"/>
  <c r="Q261" i="6"/>
  <c r="Q260" i="6"/>
  <c r="Q259" i="6"/>
  <c r="Q257" i="6"/>
  <c r="Q254" i="6"/>
  <c r="Q253" i="6"/>
  <c r="Q250" i="6"/>
  <c r="Q246" i="6"/>
  <c r="Q244" i="6"/>
  <c r="Q239" i="6"/>
  <c r="Q236" i="6"/>
  <c r="Q233" i="6"/>
  <c r="Q232" i="6"/>
  <c r="Q229" i="6"/>
  <c r="Q224" i="6"/>
  <c r="Q221" i="6"/>
  <c r="Q218" i="6"/>
  <c r="Q217" i="6"/>
  <c r="Q213" i="6"/>
  <c r="Q212" i="6"/>
  <c r="Q211" i="6"/>
  <c r="Q209" i="6"/>
  <c r="Q208" i="6"/>
  <c r="Q206" i="6"/>
  <c r="Q204" i="6"/>
  <c r="Q201" i="6"/>
  <c r="Q196" i="6"/>
  <c r="Q193" i="6"/>
  <c r="Q192" i="6"/>
  <c r="Q189" i="6"/>
  <c r="Q186" i="6"/>
  <c r="Q184" i="6"/>
  <c r="Q182" i="6"/>
  <c r="Q180" i="6"/>
  <c r="Q179" i="6"/>
  <c r="Q174" i="6"/>
  <c r="Q173" i="6"/>
  <c r="Q171" i="6"/>
  <c r="Q167" i="6"/>
  <c r="Q164" i="6"/>
  <c r="Q163" i="6"/>
  <c r="Q156" i="6"/>
  <c r="Q152" i="6"/>
  <c r="Q151" i="6"/>
  <c r="Q150" i="6"/>
  <c r="Q148" i="6"/>
  <c r="Q147" i="6"/>
  <c r="Q142" i="6"/>
  <c r="Q138" i="6"/>
  <c r="Q134" i="6"/>
  <c r="Q132" i="6"/>
  <c r="Q130" i="6"/>
  <c r="Q127" i="6"/>
  <c r="Q125" i="6"/>
  <c r="Q123" i="6"/>
  <c r="Q122" i="6"/>
  <c r="Q117" i="6"/>
  <c r="Q113" i="6"/>
  <c r="Q111" i="6"/>
  <c r="Q109" i="6"/>
  <c r="Q107" i="6"/>
  <c r="Q104" i="6"/>
  <c r="Q102" i="6"/>
  <c r="Q101" i="6"/>
  <c r="Q97" i="6"/>
  <c r="Q95" i="6"/>
  <c r="Q94" i="6"/>
  <c r="Q93" i="6"/>
  <c r="Q92" i="6"/>
  <c r="Q89" i="6"/>
  <c r="Q88" i="6"/>
  <c r="Q84" i="6"/>
  <c r="Q83" i="6"/>
  <c r="Q80" i="6"/>
  <c r="Q79" i="6"/>
  <c r="Q78" i="6"/>
  <c r="Q76" i="6"/>
  <c r="Q75" i="6"/>
  <c r="Q69" i="6"/>
  <c r="Q67" i="6"/>
  <c r="Q64" i="6"/>
  <c r="Q63" i="6"/>
  <c r="Q60" i="6"/>
  <c r="Q57" i="6"/>
  <c r="Q55" i="6"/>
  <c r="Q53" i="6"/>
  <c r="Q49" i="6"/>
  <c r="Q46" i="6"/>
  <c r="Q44" i="6"/>
  <c r="Q43" i="6"/>
  <c r="Q39" i="6"/>
  <c r="Q34" i="6"/>
  <c r="Q32" i="6"/>
  <c r="Q30" i="6"/>
  <c r="Q28" i="6"/>
  <c r="Q26" i="6"/>
  <c r="Q22" i="6"/>
  <c r="Q21" i="6"/>
  <c r="Q19" i="6"/>
  <c r="Q17" i="6"/>
  <c r="Q14" i="6"/>
  <c r="Q13" i="6"/>
  <c r="Q11" i="6"/>
  <c r="P41" i="6"/>
  <c r="O41" i="6"/>
  <c r="Q71" i="6" l="1"/>
  <c r="Q98" i="6"/>
  <c r="Q169" i="6"/>
  <c r="Q41" i="6"/>
  <c r="Q304" i="7"/>
  <c r="Q285" i="6"/>
  <c r="Q243" i="6"/>
  <c r="Q216" i="6"/>
  <c r="Q161" i="6"/>
  <c r="Q58" i="6"/>
  <c r="Q115" i="6"/>
  <c r="Q74" i="6"/>
  <c r="Q235" i="6"/>
  <c r="Q215" i="6"/>
  <c r="Q227" i="6"/>
  <c r="P299" i="6"/>
  <c r="O299" i="6"/>
  <c r="N299" i="6"/>
  <c r="M299" i="6"/>
  <c r="L299" i="6"/>
  <c r="K299" i="6"/>
  <c r="J299" i="6"/>
  <c r="I299" i="6"/>
  <c r="H299" i="6"/>
  <c r="B9" i="6"/>
  <c r="C9" i="6" s="1"/>
  <c r="D9" i="6" s="1"/>
  <c r="E9" i="6" s="1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Q299" i="6" l="1"/>
  <c r="Q296" i="5"/>
  <c r="P296" i="5"/>
  <c r="O296" i="5"/>
  <c r="N296" i="5"/>
  <c r="M296" i="5"/>
  <c r="L296" i="5"/>
  <c r="K296" i="5"/>
  <c r="J296" i="5"/>
  <c r="I296" i="5"/>
  <c r="H296" i="5"/>
  <c r="B9" i="5"/>
  <c r="C9" i="5" s="1"/>
  <c r="D9" i="5" s="1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Q296" i="4" l="1"/>
  <c r="P296" i="4"/>
  <c r="O296" i="4"/>
  <c r="N296" i="4"/>
  <c r="M296" i="4"/>
  <c r="L296" i="4"/>
  <c r="K296" i="4"/>
  <c r="J296" i="4"/>
  <c r="I296" i="4"/>
  <c r="H296" i="4"/>
  <c r="B9" i="4"/>
  <c r="C9" i="4" s="1"/>
  <c r="D9" i="4" s="1"/>
  <c r="E9" i="4" s="1"/>
  <c r="F9" i="4" s="1"/>
  <c r="G9" i="4" s="1"/>
  <c r="H9" i="4" s="1"/>
  <c r="I9" i="4" s="1"/>
  <c r="J9" i="4" s="1"/>
  <c r="K9" i="4" s="1"/>
  <c r="L9" i="4" s="1"/>
  <c r="M9" i="4" s="1"/>
  <c r="N9" i="4" s="1"/>
  <c r="O9" i="4" s="1"/>
  <c r="P9" i="4" s="1"/>
  <c r="Q9" i="4" s="1"/>
  <c r="Q297" i="3" l="1"/>
  <c r="P297" i="3"/>
  <c r="O297" i="3"/>
  <c r="N297" i="3"/>
  <c r="M297" i="3"/>
  <c r="L297" i="3"/>
  <c r="K297" i="3"/>
  <c r="J297" i="3"/>
  <c r="I297" i="3"/>
  <c r="H297" i="3"/>
  <c r="B9" i="3"/>
  <c r="C9" i="3" s="1"/>
  <c r="D9" i="3" s="1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N298" i="1" l="1"/>
  <c r="J298" i="1"/>
  <c r="I298" i="1"/>
  <c r="H298" i="1"/>
  <c r="O298" i="1"/>
  <c r="K298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P298" i="1" l="1"/>
  <c r="L298" i="1"/>
  <c r="M298" i="1" l="1"/>
  <c r="Q298" i="1"/>
</calcChain>
</file>

<file path=xl/sharedStrings.xml><?xml version="1.0" encoding="utf-8"?>
<sst xmlns="http://schemas.openxmlformats.org/spreadsheetml/2006/main" count="24366" uniqueCount="261">
  <si>
    <t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12 січня 2017 року №121)</t>
  </si>
  <si>
    <r>
      <t>Оперативна інформація щодо видання доручень центрами з надання БВПД, оплати послуг та відшкодування витрат адвокатів, які надають БВПД,</t>
    </r>
    <r>
      <rPr>
        <b/>
        <u/>
        <sz val="11"/>
        <color rgb="FF000000"/>
        <rFont val="Calibri"/>
        <family val="2"/>
        <charset val="204"/>
      </rPr>
      <t>у 2019 році</t>
    </r>
  </si>
  <si>
    <t>Регіонального центру з надання безоплатної вторинної правової допомоги у Львівській області</t>
  </si>
  <si>
    <t>(назва регіонального центру з надання БВПД, яким підготовано інформацію)</t>
  </si>
  <si>
    <t>№</t>
  </si>
  <si>
    <t>І. Інформація про адвоката, який надає БВПД</t>
  </si>
  <si>
    <t>ПІБ адвокатів, з якими центрами з надання БВПД (було) укладено контракт / договір</t>
  </si>
  <si>
    <t xml:space="preserve"> 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</si>
  <si>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</si>
  <si>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</si>
  <si>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</si>
  <si>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</si>
  <si>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</si>
  <si>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</si>
  <si>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</si>
  <si>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</si>
  <si>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</si>
  <si>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</si>
  <si>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Абакумова-Мудра Вікторія Олексіївна</t>
  </si>
  <si>
    <t>ІНД</t>
  </si>
  <si>
    <t>Стрий</t>
  </si>
  <si>
    <t>Стрийський МЦ</t>
  </si>
  <si>
    <t>РЦ з НБВПД у Львівській обл.</t>
  </si>
  <si>
    <t>Анохін Юрій Ігорович</t>
  </si>
  <si>
    <t>Львів</t>
  </si>
  <si>
    <t>Львівський МЦ</t>
  </si>
  <si>
    <t xml:space="preserve">Багрій Володимир Васильович </t>
  </si>
  <si>
    <t>Балуш Марія Богданівна</t>
  </si>
  <si>
    <t>Безрядін Олексій Васильович</t>
  </si>
  <si>
    <t>Бенцак Олег Павлович</t>
  </si>
  <si>
    <t>Бенцарук Роман Андрійович</t>
  </si>
  <si>
    <t>Біганський Андрій Володимирович</t>
  </si>
  <si>
    <t>Радехів</t>
  </si>
  <si>
    <t>Буський МЦ</t>
  </si>
  <si>
    <t xml:space="preserve">Біганський Андрій Володимирович </t>
  </si>
  <si>
    <t>Білик Романна Олегівна</t>
  </si>
  <si>
    <t>Кам'янка-Бузька</t>
  </si>
  <si>
    <t>Блонський Михайло Андрійович</t>
  </si>
  <si>
    <t>АБ</t>
  </si>
  <si>
    <t xml:space="preserve"> Львів</t>
  </si>
  <si>
    <t>Бордяковський Ігор Анатолійович</t>
  </si>
  <si>
    <t>Калуш, Івано-Франківська обл.</t>
  </si>
  <si>
    <t>Брух Андрій Олексійович</t>
  </si>
  <si>
    <t>Червоноград</t>
  </si>
  <si>
    <t>Червоноградський МЦ</t>
  </si>
  <si>
    <t>Буняк Дмитро Михайлович</t>
  </si>
  <si>
    <t>Турка</t>
  </si>
  <si>
    <t>Самбірський МЦ</t>
  </si>
  <si>
    <t>Василькевич Віктор Миколайович</t>
  </si>
  <si>
    <t>Веремчук Віталій Анатолійович</t>
  </si>
  <si>
    <t>Бзаров Руслан Валерійович</t>
  </si>
  <si>
    <t>Вернієвська Олена Богданівна</t>
  </si>
  <si>
    <t>Водопийко Христина Тарасівна</t>
  </si>
  <si>
    <t>Волкун Олег Романович</t>
  </si>
  <si>
    <t>АО</t>
  </si>
  <si>
    <t>Волошин Сергій Вікторович</t>
  </si>
  <si>
    <t>Волчанський Іван Теодозійович</t>
  </si>
  <si>
    <t>Вольський Андрій Богданович</t>
  </si>
  <si>
    <t>Городок</t>
  </si>
  <si>
    <t>Вуйцік Ольга Богданівна</t>
  </si>
  <si>
    <t>Гавенко Богдан Іванович</t>
  </si>
  <si>
    <t>Гавріш-Каракаптан Ганна Олександрівна</t>
  </si>
  <si>
    <t>Гайова Галина Богданівна</t>
  </si>
  <si>
    <t>Перемишляни</t>
  </si>
  <si>
    <t>Галич Павло Орестович</t>
  </si>
  <si>
    <t>Галишин Андрій Васильович</t>
  </si>
  <si>
    <t>Дрогобич</t>
  </si>
  <si>
    <t>Галишин Сергій Олександрович</t>
  </si>
  <si>
    <t>Гвоздюк Ростислав Миколайович</t>
  </si>
  <si>
    <t>"Палата адвокатів"</t>
  </si>
  <si>
    <t>Гивель Василь Петрович</t>
  </si>
  <si>
    <t>Годись Наталія Василівна</t>
  </si>
  <si>
    <t>Голень Іван Романович</t>
  </si>
  <si>
    <t>Гордон Ігор Михайлович</t>
  </si>
  <si>
    <t>Гошовська Олена Вікторівна</t>
  </si>
  <si>
    <t>Гривняк Володимир Мирославович</t>
  </si>
  <si>
    <t>Гриньо Михайло Іванович</t>
  </si>
  <si>
    <t>Грицко Андрій Володимирович</t>
  </si>
  <si>
    <t>Самбір</t>
  </si>
  <si>
    <t>Гродовська Олеся Павлівна</t>
  </si>
  <si>
    <t>Гуменюк Олег Романович</t>
  </si>
  <si>
    <t>Данилюк Любов Володимирівна</t>
  </si>
  <si>
    <t>Деревецький Юрій Ярославович</t>
  </si>
  <si>
    <t>Детинич Петро Іванович</t>
  </si>
  <si>
    <t>Дик Світлана Іванівна</t>
  </si>
  <si>
    <t>Ст.Самбір</t>
  </si>
  <si>
    <t>Доль Ростислав Богданович</t>
  </si>
  <si>
    <t>Дубас Олександр Ігорович</t>
  </si>
  <si>
    <t>32/18 03.09.2018</t>
  </si>
  <si>
    <t>Дудін Леонід Володимирович</t>
  </si>
  <si>
    <t>Єрмолова Ірина Василівна</t>
  </si>
  <si>
    <t>Живко Олеся Богданівна</t>
  </si>
  <si>
    <t>Жук Ганна Володимирівна</t>
  </si>
  <si>
    <t>Жук Ганна Володимирівнв</t>
  </si>
  <si>
    <t>Захарко Володимир Ярославович</t>
  </si>
  <si>
    <t>Зелінська Світлана Віталіївна</t>
  </si>
  <si>
    <t>Казурова Лілія Василівна</t>
  </si>
  <si>
    <t>Кам'янська Ірина Анатоліївна</t>
  </si>
  <si>
    <t>Канарєєв Іван Олегович</t>
  </si>
  <si>
    <t>Карпінець Віра Юліанівна</t>
  </si>
  <si>
    <t>Кирилюк Віктор Валентинович</t>
  </si>
  <si>
    <t>Кінаш Зеновій Федорович</t>
  </si>
  <si>
    <t>Клюнк Юрій Євгенович</t>
  </si>
  <si>
    <t>Кіріляк Наталія Володимирівна</t>
  </si>
  <si>
    <t>Козак Володимир Іванович</t>
  </si>
  <si>
    <t>Колодій Любомира Богданівна</t>
  </si>
  <si>
    <t>Костів Костянтин Євстахійович</t>
  </si>
  <si>
    <t>Костів Костянтин Євтахійович</t>
  </si>
  <si>
    <t>Кравець Андрій Остапович</t>
  </si>
  <si>
    <t>Кравчишин Руслана Богданівна</t>
  </si>
  <si>
    <t>Кравчук Зіновій Васильович</t>
  </si>
  <si>
    <t>Золочів</t>
  </si>
  <si>
    <t>Крет Олег Ігорович</t>
  </si>
  <si>
    <t>Крупчак Гнат Іванович</t>
  </si>
  <si>
    <t>Крушельницька Уляна Осипівна</t>
  </si>
  <si>
    <t>Курілець Андрій Іванович</t>
  </si>
  <si>
    <t>Івано-Франкове</t>
  </si>
  <si>
    <t>Левицька Оксана Ігорівна</t>
  </si>
  <si>
    <t>Левицький Ігор Михайлович</t>
  </si>
  <si>
    <t>Левицький Ігор Семенович</t>
  </si>
  <si>
    <t>Лемеха Роман Ігорович</t>
  </si>
  <si>
    <t>Ленько Марія Юліанівна</t>
  </si>
  <si>
    <t>Мостиська</t>
  </si>
  <si>
    <t>Леонтьєв Олег Валентинович</t>
  </si>
  <si>
    <t>Лівандовський Василь Іванович</t>
  </si>
  <si>
    <t>Лукащук Ярослав Михайлович</t>
  </si>
  <si>
    <t>Буськ</t>
  </si>
  <si>
    <t>Магарський Михайло Зіновійович</t>
  </si>
  <si>
    <t>Мазяр Михайло Тарасович</t>
  </si>
  <si>
    <t>Малерик Тетяна Ігорівна</t>
  </si>
  <si>
    <t>Малерик Ярослав Ігорович</t>
  </si>
  <si>
    <t>Маріловцева Надія Олександрівна</t>
  </si>
  <si>
    <t>Макара Ганна Василівна</t>
  </si>
  <si>
    <t>Мартинюк Оксана Іванівна</t>
  </si>
  <si>
    <t>Матлашевський Вадим Леонідович</t>
  </si>
  <si>
    <t>Межвінський Святослав Дмитрович</t>
  </si>
  <si>
    <t>Мельник Роман Степанович</t>
  </si>
  <si>
    <t>Мидзка Володимир Адамович</t>
  </si>
  <si>
    <t>Микитишин Анатолій Васильович</t>
  </si>
  <si>
    <t>Микуш Дмитро Михайлович</t>
  </si>
  <si>
    <t>Мисак Іван Миколайович</t>
  </si>
  <si>
    <t>Михайлюк Дмитро Антонович</t>
  </si>
  <si>
    <t>Жидачів</t>
  </si>
  <si>
    <t>Москалик Богдан Семенович</t>
  </si>
  <si>
    <t>Музика Андрій Богданович</t>
  </si>
  <si>
    <t>Мукан Богдана Степанівна</t>
  </si>
  <si>
    <t>Мукан Іван Васильович</t>
  </si>
  <si>
    <t>Старий Самбір</t>
  </si>
  <si>
    <t>Назаркевич Сергій Михайлович</t>
  </si>
  <si>
    <t>Найда Володимир Степанович</t>
  </si>
  <si>
    <t>Найда Катерина Володимирівна</t>
  </si>
  <si>
    <t>Наклович Ігор Мирославович</t>
  </si>
  <si>
    <t>Новіцький Павло Михайлович</t>
  </si>
  <si>
    <t>Огорілко Юрій Володимирович</t>
  </si>
  <si>
    <t>Осадець Теофіл Васильович</t>
  </si>
  <si>
    <t>Ощипок Володимир Степанович</t>
  </si>
  <si>
    <t>Ощипок Оксана Зіновіївна</t>
  </si>
  <si>
    <t>Павлюк Володимир Васильович</t>
  </si>
  <si>
    <t>с. Заріччя</t>
  </si>
  <si>
    <t>Мидзка Роман Володимирович</t>
  </si>
  <si>
    <t>Палащук Володимир Михайлович</t>
  </si>
  <si>
    <t>Палєй Юрій Аркадійович</t>
  </si>
  <si>
    <t>Пахут Сергій Олександрович</t>
  </si>
  <si>
    <t>Пащук Артем Ігорович</t>
  </si>
  <si>
    <t>Пелещак Олег Романович</t>
  </si>
  <si>
    <t>Пилипів Ольга Василівна</t>
  </si>
  <si>
    <t>Піка Микола Євгенович</t>
  </si>
  <si>
    <t>"Микола Піка і Партнери"</t>
  </si>
  <si>
    <t>Пономаренко Віктор Петрович</t>
  </si>
  <si>
    <t>Пущик Наталія Андріївна</t>
  </si>
  <si>
    <t>Рачинський Володимир Зіновійович</t>
  </si>
  <si>
    <t>Романів Сергій Іванович</t>
  </si>
  <si>
    <t>Савчук Володимир Любомирович</t>
  </si>
  <si>
    <t>Кам'янка-Бузький р-н, смт. Запитів</t>
  </si>
  <si>
    <t>Савчук Олексій Любомирович</t>
  </si>
  <si>
    <t>Святій Ігор Ярославович</t>
  </si>
  <si>
    <t>Секретар Оксана Леонідівна</t>
  </si>
  <si>
    <t>Броди</t>
  </si>
  <si>
    <t>Семенюк Роман Андрійович</t>
  </si>
  <si>
    <t>Семко Вікторія Валеріївна</t>
  </si>
  <si>
    <t>Семочко Олег Андрійович</t>
  </si>
  <si>
    <t>Сенько Микола Миколайович</t>
  </si>
  <si>
    <t>Сибаль Олег Богданович</t>
  </si>
  <si>
    <t>Сиворіг Віталій Олександрович</t>
  </si>
  <si>
    <t>Сигінь Юрій Михайлович</t>
  </si>
  <si>
    <t>Сидорук Олена Олександрівна</t>
  </si>
  <si>
    <t xml:space="preserve">Сидорук Олена Олександрівна </t>
  </si>
  <si>
    <t>Скоропад Михайло Дмитрович</t>
  </si>
  <si>
    <t>Жовква</t>
  </si>
  <si>
    <t>Сливка Надія Василівна</t>
  </si>
  <si>
    <t>Сотник Олександр Ігорович</t>
  </si>
  <si>
    <t>Стальчук Василь Миколайович</t>
  </si>
  <si>
    <t>Станкевич Христина Зеновіївна</t>
  </si>
  <si>
    <t>Станько Юрій Петрович</t>
  </si>
  <si>
    <t xml:space="preserve">Стельмащук Дмитро Михайлович </t>
  </si>
  <si>
    <t>Стельмащук Михайло Дмитрович</t>
  </si>
  <si>
    <t>Борислав</t>
  </si>
  <si>
    <t>Стефанович Юрій Михайлович</t>
  </si>
  <si>
    <t>Стец Володимир Михайлович</t>
  </si>
  <si>
    <t>Трускавець</t>
  </si>
  <si>
    <t>Стецяк Вікторія Мар’янівна</t>
  </si>
  <si>
    <t>Сторонський Іван Олександрович</t>
  </si>
  <si>
    <t>Судомляк Ірина Казимирівна</t>
  </si>
  <si>
    <t>Сулятицький Мирослав Антонович</t>
  </si>
  <si>
    <t>м. Львів</t>
  </si>
  <si>
    <t>Татух Марія Дмитрівна</t>
  </si>
  <si>
    <t>Тенета Андрій Володимирович</t>
  </si>
  <si>
    <t>Пустомити</t>
  </si>
  <si>
    <t>Тесля Ольга Михайлівна</t>
  </si>
  <si>
    <t xml:space="preserve">Тибінка Василь Ярославович </t>
  </si>
  <si>
    <t>Тицька Оксана Богданівна</t>
  </si>
  <si>
    <t>Трембецька Оксана Михайлівна</t>
  </si>
  <si>
    <t>Тринів Мирослава Ярославівна</t>
  </si>
  <si>
    <t>Улич Руслан Ярославович</t>
  </si>
  <si>
    <t>Федор Юрій Богданович</t>
  </si>
  <si>
    <t>Яворів</t>
  </si>
  <si>
    <t>Федоренко Михайло Олегович</t>
  </si>
  <si>
    <t>Федоряк Андрій Васильович</t>
  </si>
  <si>
    <t>Фис Уляна Михайлівна</t>
  </si>
  <si>
    <t>Фітас Віталій Вікторович</t>
  </si>
  <si>
    <t>Цапар Мирослава Володимирівна</t>
  </si>
  <si>
    <t>Рудки</t>
  </si>
  <si>
    <t>Цаплак Маріан Іванович</t>
  </si>
  <si>
    <t>Цімко Олег Олегович</t>
  </si>
  <si>
    <t>Цюмрак Микола Данилович</t>
  </si>
  <si>
    <t>Чорній Іван Андрійович</t>
  </si>
  <si>
    <t>Новояворівськ</t>
  </si>
  <si>
    <t>Швед Христина Романівна</t>
  </si>
  <si>
    <t>Швець Іван Ярославович</t>
  </si>
  <si>
    <t>Шевчук Марта Іванівна</t>
  </si>
  <si>
    <t>Шепель Тетяна Василівна</t>
  </si>
  <si>
    <t>Шестак Володимир Дмитрович</t>
  </si>
  <si>
    <t xml:space="preserve">Шестак Володимир Дмитрович </t>
  </si>
  <si>
    <t>Шніцар Андрій Олегович</t>
  </si>
  <si>
    <t>Шубак Олег Іванович</t>
  </si>
  <si>
    <t> с. Заболотці</t>
  </si>
  <si>
    <t>Юнко Марія Василівна</t>
  </si>
  <si>
    <t>Яцишин Андрій Володимирович</t>
  </si>
  <si>
    <t>Яцишин Володимир Федорович</t>
  </si>
  <si>
    <t>ІІ. Інформація за дорученнями, виданими у 2020 році</t>
  </si>
  <si>
    <t>ІІІ. Інформація за дорученнями, виданими у попередніх бюджетних періодах (включаючи ті, за якими станом на 01.01.2019 р. зареєстровано кредиторську заборгованість)</t>
  </si>
  <si>
    <t>Габуєв Георгій Юрійович</t>
  </si>
  <si>
    <t>Самко Олег Іванович</t>
  </si>
  <si>
    <t>Тимчій Остап Мирославович</t>
  </si>
  <si>
    <t>Лех Руслан Анатолійович</t>
  </si>
  <si>
    <t>Разумних Вадім Володимирович</t>
  </si>
  <si>
    <t>Русин Андрій Степанович</t>
  </si>
  <si>
    <t>Шуріна Наталія Романівна</t>
  </si>
  <si>
    <t>Герасимишина Тетяна</t>
  </si>
  <si>
    <t xml:space="preserve">Карпінець Віра </t>
  </si>
  <si>
    <t>Разумних Вадим Володимирович</t>
  </si>
  <si>
    <t>Биков Дмитро Юрійович</t>
  </si>
  <si>
    <t>Кожушко Володимир Григорійович</t>
  </si>
  <si>
    <t>Литвиненко Віталій Іванович</t>
  </si>
  <si>
    <t>Павлюк Ірина Анатоліївна</t>
  </si>
  <si>
    <t>Сенько Сергій Миколайович</t>
  </si>
  <si>
    <t>Яцишин Іван Володимирович</t>
  </si>
  <si>
    <t>Галкіна Яна Геннадіївна</t>
  </si>
  <si>
    <t>Тиндик Роман Володимирович</t>
  </si>
  <si>
    <t>7</t>
  </si>
  <si>
    <t>Приходько Михайло Петрович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</si>
</sst>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204"/>
    </font>
    <font>
      <i/>
      <sz val="8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u/>
      <sz val="11"/>
      <color rgb="FF000000"/>
      <name val="Calibri"/>
      <family val="2"/>
      <charset val="204"/>
    </font>
    <font>
      <sz val="8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Calibri"/>
      <family val="2"/>
      <charset val="204"/>
    </font>
    <font>
      <b/>
      <i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i/>
      <sz val="10"/>
      <name val="Calibri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Arial1"/>
      <charset val="204"/>
    </font>
    <font>
      <sz val="10"/>
      <color theme="1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color rgb="FF00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rgb="FF000000"/>
      <name val="Times New Roman"/>
      <family val="1"/>
      <charset val="1"/>
    </font>
    <font>
      <sz val="11"/>
      <color rgb="FF000000"/>
      <name val="Calibri"/>
      <family val="2"/>
      <charset val="204"/>
    </font>
    <font>
      <i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242">
    <xf numFmtId="0" fontId="0" fillId="0" borderId="0" xfId="0"/>
    <xf numFmtId="0" fontId="1" fillId="0" borderId="0" xfId="1"/>
    <xf numFmtId="0" fontId="2" fillId="0" borderId="0" xfId="1" applyFont="1" applyAlignment="1">
      <alignment horizontal="center" vertical="center"/>
    </xf>
    <xf numFmtId="0" fontId="1" fillId="0" borderId="0" xfId="1" applyAlignment="1">
      <alignment horizontal="center" wrapText="1"/>
    </xf>
    <xf numFmtId="0" fontId="7" fillId="0" borderId="1" xfId="1" applyFont="1" applyBorder="1" applyAlignment="1">
      <alignment vertical="top" wrapText="1"/>
    </xf>
    <xf numFmtId="0" fontId="7" fillId="0" borderId="4" xfId="1" applyFont="1" applyBorder="1" applyAlignment="1">
      <alignment vertical="top" wrapText="1"/>
    </xf>
    <xf numFmtId="0" fontId="7" fillId="0" borderId="1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top" wrapText="1"/>
    </xf>
    <xf numFmtId="0" fontId="10" fillId="0" borderId="3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top" wrapText="1"/>
    </xf>
    <xf numFmtId="0" fontId="11" fillId="0" borderId="1" xfId="1" applyFont="1" applyBorder="1" applyAlignment="1">
      <alignment horizontal="center" vertical="top" wrapText="1"/>
    </xf>
    <xf numFmtId="0" fontId="11" fillId="0" borderId="1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center" vertical="top" wrapText="1"/>
    </xf>
    <xf numFmtId="0" fontId="11" fillId="0" borderId="5" xfId="1" applyFont="1" applyBorder="1" applyAlignment="1">
      <alignment horizontal="center" vertical="top" wrapText="1"/>
    </xf>
    <xf numFmtId="0" fontId="11" fillId="0" borderId="5" xfId="1" applyFont="1" applyBorder="1" applyAlignment="1">
      <alignment vertical="top" wrapText="1"/>
    </xf>
    <xf numFmtId="0" fontId="10" fillId="0" borderId="5" xfId="1" applyFont="1" applyBorder="1" applyAlignment="1">
      <alignment vertical="top" wrapText="1"/>
    </xf>
    <xf numFmtId="0" fontId="15" fillId="0" borderId="0" xfId="1" applyFont="1" applyAlignment="1">
      <alignment horizontal="center" vertical="top" wrapText="1"/>
    </xf>
    <xf numFmtId="0" fontId="10" fillId="0" borderId="2" xfId="1" applyFont="1" applyBorder="1" applyAlignment="1">
      <alignment vertical="top" wrapText="1"/>
    </xf>
    <xf numFmtId="2" fontId="15" fillId="0" borderId="0" xfId="1" applyNumberFormat="1" applyFont="1" applyAlignment="1">
      <alignment horizontal="center" vertical="top" wrapText="1"/>
    </xf>
    <xf numFmtId="0" fontId="12" fillId="0" borderId="2" xfId="1" applyFont="1" applyBorder="1" applyAlignment="1">
      <alignment horizontal="left" vertical="top" wrapText="1"/>
    </xf>
    <xf numFmtId="0" fontId="11" fillId="0" borderId="2" xfId="1" applyFont="1" applyBorder="1" applyAlignment="1">
      <alignment horizontal="left" vertical="top" wrapText="1"/>
    </xf>
    <xf numFmtId="0" fontId="11" fillId="0" borderId="2" xfId="1" applyFont="1" applyBorder="1" applyAlignment="1">
      <alignment vertical="top" wrapText="1"/>
    </xf>
    <xf numFmtId="0" fontId="10" fillId="0" borderId="2" xfId="1" applyFont="1" applyBorder="1" applyAlignment="1">
      <alignment wrapText="1"/>
    </xf>
    <xf numFmtId="0" fontId="12" fillId="0" borderId="1" xfId="1" applyFont="1" applyBorder="1"/>
    <xf numFmtId="0" fontId="11" fillId="0" borderId="1" xfId="1" applyFont="1" applyBorder="1" applyAlignment="1">
      <alignment vertical="top" wrapText="1"/>
    </xf>
    <xf numFmtId="0" fontId="10" fillId="0" borderId="1" xfId="1" applyFont="1" applyBorder="1" applyAlignment="1">
      <alignment vertical="top" wrapText="1"/>
    </xf>
    <xf numFmtId="0" fontId="12" fillId="0" borderId="2" xfId="1" applyFont="1" applyBorder="1"/>
    <xf numFmtId="0" fontId="15" fillId="0" borderId="2" xfId="1" applyFont="1" applyBorder="1" applyAlignment="1">
      <alignment horizontal="left" vertical="top" wrapText="1"/>
    </xf>
    <xf numFmtId="0" fontId="11" fillId="0" borderId="2" xfId="1" applyFont="1" applyBorder="1" applyAlignment="1">
      <alignment vertical="center"/>
    </xf>
    <xf numFmtId="0" fontId="12" fillId="0" borderId="2" xfId="1" applyFont="1" applyBorder="1" applyAlignment="1">
      <alignment vertical="top" wrapText="1"/>
    </xf>
    <xf numFmtId="0" fontId="12" fillId="0" borderId="0" xfId="1" applyFont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7" fillId="0" borderId="2" xfId="1" applyFont="1" applyBorder="1" applyAlignment="1">
      <alignment horizontal="left" wrapText="1"/>
    </xf>
    <xf numFmtId="0" fontId="10" fillId="0" borderId="2" xfId="1" applyFont="1" applyBorder="1" applyAlignment="1">
      <alignment horizontal="left" vertical="top" wrapText="1"/>
    </xf>
    <xf numFmtId="0" fontId="24" fillId="0" borderId="2" xfId="1" applyFont="1" applyBorder="1" applyAlignment="1">
      <alignment horizontal="left" vertical="top" wrapText="1"/>
    </xf>
    <xf numFmtId="0" fontId="12" fillId="0" borderId="12" xfId="1" applyFont="1" applyBorder="1" applyAlignment="1">
      <alignment horizontal="left" vertical="top" wrapText="1"/>
    </xf>
    <xf numFmtId="0" fontId="27" fillId="0" borderId="2" xfId="1" applyFont="1" applyBorder="1" applyAlignment="1">
      <alignment horizontal="center" vertical="top" wrapText="1"/>
    </xf>
    <xf numFmtId="0" fontId="12" fillId="0" borderId="1" xfId="1" applyFont="1" applyBorder="1" applyAlignment="1">
      <alignment horizontal="left" vertical="top" wrapText="1"/>
    </xf>
    <xf numFmtId="0" fontId="12" fillId="0" borderId="2" xfId="1" applyFont="1" applyBorder="1" applyAlignment="1">
      <alignment wrapText="1"/>
    </xf>
    <xf numFmtId="0" fontId="11" fillId="0" borderId="5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center" wrapText="1"/>
    </xf>
    <xf numFmtId="0" fontId="31" fillId="0" borderId="2" xfId="1" applyFont="1" applyBorder="1" applyAlignment="1">
      <alignment horizontal="center" wrapText="1"/>
    </xf>
    <xf numFmtId="0" fontId="11" fillId="0" borderId="2" xfId="1" applyFont="1" applyBorder="1" applyAlignment="1">
      <alignment horizontal="left" wrapText="1"/>
    </xf>
    <xf numFmtId="0" fontId="7" fillId="0" borderId="2" xfId="1" applyFont="1" applyBorder="1" applyAlignment="1">
      <alignment wrapText="1"/>
    </xf>
    <xf numFmtId="0" fontId="11" fillId="0" borderId="1" xfId="1" applyFont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center" vertical="top" wrapText="1"/>
    </xf>
    <xf numFmtId="0" fontId="13" fillId="0" borderId="1" xfId="1" applyFont="1" applyBorder="1" applyAlignment="1">
      <alignment horizontal="center" wrapText="1"/>
    </xf>
    <xf numFmtId="0" fontId="31" fillId="0" borderId="1" xfId="1" applyFont="1" applyBorder="1" applyAlignment="1">
      <alignment horizontal="center" wrapText="1"/>
    </xf>
    <xf numFmtId="0" fontId="31" fillId="0" borderId="1" xfId="1" applyFont="1" applyBorder="1" applyAlignment="1">
      <alignment horizontal="left" wrapText="1"/>
    </xf>
    <xf numFmtId="0" fontId="31" fillId="0" borderId="2" xfId="1" applyFont="1" applyBorder="1" applyAlignment="1">
      <alignment horizontal="left" wrapText="1"/>
    </xf>
    <xf numFmtId="0" fontId="13" fillId="0" borderId="4" xfId="1" applyFont="1" applyBorder="1" applyAlignment="1">
      <alignment horizontal="center" vertical="top" wrapText="1"/>
    </xf>
    <xf numFmtId="0" fontId="12" fillId="0" borderId="0" xfId="1" applyFont="1" applyBorder="1" applyAlignment="1">
      <alignment horizontal="left" vertical="top" wrapText="1"/>
    </xf>
    <xf numFmtId="0" fontId="7" fillId="0" borderId="5" xfId="1" applyFont="1" applyBorder="1"/>
    <xf numFmtId="0" fontId="31" fillId="0" borderId="5" xfId="1" applyFont="1" applyBorder="1" applyAlignment="1">
      <alignment horizontal="left" wrapText="1"/>
    </xf>
    <xf numFmtId="14" fontId="2" fillId="0" borderId="5" xfId="1" applyNumberFormat="1" applyFont="1" applyBorder="1" applyAlignment="1">
      <alignment horizontal="left" wrapText="1"/>
    </xf>
    <xf numFmtId="0" fontId="1" fillId="0" borderId="2" xfId="1" applyBorder="1" applyAlignment="1">
      <alignment horizontal="center" wrapText="1"/>
    </xf>
    <xf numFmtId="0" fontId="11" fillId="0" borderId="2" xfId="1" applyFont="1" applyBorder="1"/>
    <xf numFmtId="0" fontId="7" fillId="0" borderId="2" xfId="1" applyFont="1" applyBorder="1"/>
    <xf numFmtId="0" fontId="7" fillId="0" borderId="2" xfId="1" applyFont="1" applyBorder="1" applyAlignment="1">
      <alignment horizontal="left" vertical="center" wrapText="1"/>
    </xf>
    <xf numFmtId="0" fontId="12" fillId="0" borderId="4" xfId="1" applyFont="1" applyBorder="1" applyAlignment="1">
      <alignment horizontal="left" vertical="top" wrapText="1"/>
    </xf>
    <xf numFmtId="0" fontId="13" fillId="0" borderId="5" xfId="1" applyFont="1" applyBorder="1" applyAlignment="1">
      <alignment horizontal="center" vertical="top" wrapText="1"/>
    </xf>
    <xf numFmtId="0" fontId="11" fillId="0" borderId="4" xfId="1" applyFont="1" applyBorder="1" applyAlignment="1">
      <alignment horizontal="center" vertical="top" wrapText="1"/>
    </xf>
    <xf numFmtId="0" fontId="11" fillId="0" borderId="4" xfId="1" applyFont="1" applyBorder="1" applyAlignment="1">
      <alignment vertical="top" wrapText="1"/>
    </xf>
    <xf numFmtId="0" fontId="10" fillId="0" borderId="4" xfId="1" applyFont="1" applyBorder="1" applyAlignment="1">
      <alignment vertical="top" wrapText="1"/>
    </xf>
    <xf numFmtId="0" fontId="1" fillId="0" borderId="2" xfId="1" applyBorder="1" applyAlignment="1">
      <alignment horizontal="left" wrapText="1"/>
    </xf>
    <xf numFmtId="0" fontId="10" fillId="0" borderId="1" xfId="1" applyFont="1" applyBorder="1" applyAlignment="1">
      <alignment wrapText="1"/>
    </xf>
    <xf numFmtId="0" fontId="12" fillId="0" borderId="2" xfId="1" applyFont="1" applyBorder="1" applyAlignment="1">
      <alignment horizontal="left" vertical="center" wrapText="1"/>
    </xf>
    <xf numFmtId="0" fontId="1" fillId="0" borderId="1" xfId="1" applyBorder="1" applyAlignment="1">
      <alignment horizontal="center" wrapText="1"/>
    </xf>
    <xf numFmtId="49" fontId="12" fillId="0" borderId="2" xfId="1" applyNumberFormat="1" applyFont="1" applyBorder="1" applyAlignment="1">
      <alignment horizontal="left" vertical="center" wrapText="1"/>
    </xf>
    <xf numFmtId="49" fontId="13" fillId="0" borderId="2" xfId="1" applyNumberFormat="1" applyFont="1" applyBorder="1" applyAlignment="1">
      <alignment horizontal="center" vertical="top" wrapText="1"/>
    </xf>
    <xf numFmtId="49" fontId="12" fillId="0" borderId="2" xfId="1" applyNumberFormat="1" applyFont="1" applyBorder="1" applyAlignment="1">
      <alignment horizontal="left" vertical="top" wrapText="1"/>
    </xf>
    <xf numFmtId="49" fontId="10" fillId="0" borderId="2" xfId="1" applyNumberFormat="1" applyFont="1" applyBorder="1" applyAlignment="1">
      <alignment wrapText="1"/>
    </xf>
    <xf numFmtId="49" fontId="1" fillId="0" borderId="0" xfId="1" applyNumberFormat="1" applyAlignment="1">
      <alignment horizontal="center" wrapText="1"/>
    </xf>
    <xf numFmtId="0" fontId="1" fillId="0" borderId="0" xfId="1" applyAlignment="1">
      <alignment horizontal="center" vertical="center" wrapText="1"/>
    </xf>
    <xf numFmtId="0" fontId="8" fillId="0" borderId="0" xfId="1" applyFont="1" applyAlignment="1">
      <alignment horizontal="center" wrapText="1"/>
    </xf>
    <xf numFmtId="0" fontId="8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12" fillId="2" borderId="2" xfId="1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right" vertical="top" wrapText="1"/>
    </xf>
    <xf numFmtId="0" fontId="17" fillId="2" borderId="5" xfId="1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0" fontId="17" fillId="2" borderId="6" xfId="1" applyFont="1" applyFill="1" applyBorder="1" applyAlignment="1">
      <alignment horizontal="center" vertical="center" wrapText="1"/>
    </xf>
    <xf numFmtId="2" fontId="17" fillId="2" borderId="6" xfId="1" applyNumberFormat="1" applyFont="1" applyFill="1" applyBorder="1" applyAlignment="1">
      <alignment horizontal="center" vertical="center" wrapText="1"/>
    </xf>
    <xf numFmtId="2" fontId="18" fillId="2" borderId="2" xfId="1" applyNumberFormat="1" applyFont="1" applyFill="1" applyBorder="1" applyAlignment="1">
      <alignment horizontal="center" vertical="center" wrapText="1"/>
    </xf>
    <xf numFmtId="2" fontId="11" fillId="2" borderId="3" xfId="1" applyNumberFormat="1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right" vertical="top" wrapText="1"/>
    </xf>
    <xf numFmtId="0" fontId="18" fillId="2" borderId="3" xfId="1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right" vertical="top" wrapText="1"/>
    </xf>
    <xf numFmtId="0" fontId="11" fillId="2" borderId="1" xfId="1" applyFont="1" applyFill="1" applyBorder="1" applyAlignment="1">
      <alignment horizontal="center" vertical="center" wrapText="1"/>
    </xf>
    <xf numFmtId="2" fontId="11" fillId="2" borderId="7" xfId="1" applyNumberFormat="1" applyFont="1" applyFill="1" applyBorder="1" applyAlignment="1">
      <alignment horizontal="center" vertical="center" wrapText="1"/>
    </xf>
    <xf numFmtId="2" fontId="18" fillId="2" borderId="3" xfId="1" applyNumberFormat="1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17" fillId="2" borderId="2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top" wrapText="1"/>
    </xf>
    <xf numFmtId="0" fontId="21" fillId="2" borderId="3" xfId="0" applyFont="1" applyFill="1" applyBorder="1" applyAlignment="1">
      <alignment horizontal="center" vertical="top" wrapText="1"/>
    </xf>
    <xf numFmtId="0" fontId="18" fillId="2" borderId="8" xfId="1" applyFont="1" applyFill="1" applyBorder="1" applyAlignment="1">
      <alignment horizontal="center" vertical="center" wrapText="1"/>
    </xf>
    <xf numFmtId="2" fontId="18" fillId="2" borderId="8" xfId="1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0" fillId="2" borderId="2" xfId="0" applyFill="1" applyBorder="1"/>
    <xf numFmtId="0" fontId="16" fillId="2" borderId="1" xfId="1" applyFont="1" applyFill="1" applyBorder="1" applyAlignment="1">
      <alignment horizontal="right" vertical="top" wrapText="1"/>
    </xf>
    <xf numFmtId="0" fontId="18" fillId="2" borderId="1" xfId="1" applyFont="1" applyFill="1" applyBorder="1" applyAlignment="1">
      <alignment horizontal="center" vertical="center" wrapText="1"/>
    </xf>
    <xf numFmtId="0" fontId="18" fillId="2" borderId="7" xfId="1" applyFont="1" applyFill="1" applyBorder="1" applyAlignment="1">
      <alignment horizontal="center" vertical="center" wrapText="1"/>
    </xf>
    <xf numFmtId="2" fontId="18" fillId="2" borderId="1" xfId="1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7" fillId="2" borderId="1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right" vertical="top" wrapText="1"/>
    </xf>
    <xf numFmtId="0" fontId="11" fillId="2" borderId="7" xfId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right" vertical="top" wrapText="1"/>
    </xf>
    <xf numFmtId="0" fontId="7" fillId="2" borderId="9" xfId="0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right" wrapText="1"/>
    </xf>
    <xf numFmtId="0" fontId="23" fillId="2" borderId="2" xfId="0" applyFont="1" applyFill="1" applyBorder="1" applyAlignment="1">
      <alignment horizontal="right" wrapText="1"/>
    </xf>
    <xf numFmtId="2" fontId="11" fillId="2" borderId="2" xfId="1" applyNumberFormat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right" wrapText="1"/>
    </xf>
    <xf numFmtId="0" fontId="26" fillId="2" borderId="1" xfId="1" applyFont="1" applyFill="1" applyBorder="1" applyAlignment="1">
      <alignment horizontal="center" vertical="center" wrapText="1"/>
    </xf>
    <xf numFmtId="2" fontId="26" fillId="2" borderId="7" xfId="1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2" fontId="17" fillId="2" borderId="2" xfId="1" applyNumberFormat="1" applyFont="1" applyFill="1" applyBorder="1" applyAlignment="1">
      <alignment horizontal="center" vertical="center" wrapText="1"/>
    </xf>
    <xf numFmtId="2" fontId="18" fillId="2" borderId="11" xfId="1" applyNumberFormat="1" applyFont="1" applyFill="1" applyBorder="1" applyAlignment="1">
      <alignment horizontal="center" vertical="center" wrapText="1"/>
    </xf>
    <xf numFmtId="0" fontId="26" fillId="2" borderId="2" xfId="1" applyFont="1" applyFill="1" applyBorder="1" applyAlignment="1">
      <alignment horizontal="center" vertical="center" wrapText="1"/>
    </xf>
    <xf numFmtId="0" fontId="26" fillId="2" borderId="3" xfId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2" fontId="17" fillId="2" borderId="1" xfId="1" applyNumberFormat="1" applyFont="1" applyFill="1" applyBorder="1" applyAlignment="1">
      <alignment horizontal="center" vertical="center" wrapText="1"/>
    </xf>
    <xf numFmtId="1" fontId="11" fillId="2" borderId="2" xfId="1" applyNumberFormat="1" applyFont="1" applyFill="1" applyBorder="1" applyAlignment="1">
      <alignment horizontal="center" vertical="center" wrapText="1"/>
    </xf>
    <xf numFmtId="0" fontId="25" fillId="2" borderId="2" xfId="1" applyFont="1" applyFill="1" applyBorder="1" applyAlignment="1">
      <alignment horizontal="right" vertical="top"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/>
    </xf>
    <xf numFmtId="0" fontId="15" fillId="2" borderId="3" xfId="0" applyFont="1" applyFill="1" applyBorder="1" applyAlignment="1">
      <alignment horizontal="right" vertical="top" wrapText="1"/>
    </xf>
    <xf numFmtId="0" fontId="2" fillId="2" borderId="2" xfId="1" applyFont="1" applyFill="1" applyBorder="1" applyAlignment="1">
      <alignment horizontal="center" vertical="center" wrapText="1"/>
    </xf>
    <xf numFmtId="2" fontId="26" fillId="2" borderId="3" xfId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top" wrapText="1"/>
    </xf>
    <xf numFmtId="0" fontId="29" fillId="2" borderId="3" xfId="0" applyFont="1" applyFill="1" applyBorder="1" applyAlignment="1">
      <alignment horizontal="center" vertical="top" wrapText="1"/>
    </xf>
    <xf numFmtId="0" fontId="21" fillId="2" borderId="3" xfId="0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right" vertical="top" wrapText="1"/>
    </xf>
    <xf numFmtId="0" fontId="18" fillId="2" borderId="0" xfId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wrapText="1"/>
    </xf>
    <xf numFmtId="0" fontId="29" fillId="2" borderId="2" xfId="0" applyFont="1" applyFill="1" applyBorder="1" applyAlignment="1">
      <alignment horizontal="center" vertical="center"/>
    </xf>
    <xf numFmtId="2" fontId="17" fillId="2" borderId="3" xfId="1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right"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7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18" fillId="2" borderId="13" xfId="1" applyFont="1" applyFill="1" applyBorder="1" applyAlignment="1">
      <alignment horizontal="center" vertical="center" wrapText="1"/>
    </xf>
    <xf numFmtId="0" fontId="18" fillId="2" borderId="14" xfId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right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right" wrapText="1"/>
    </xf>
    <xf numFmtId="0" fontId="15" fillId="2" borderId="5" xfId="0" applyFont="1" applyFill="1" applyBorder="1" applyAlignment="1">
      <alignment horizontal="center" vertical="top" wrapText="1"/>
    </xf>
    <xf numFmtId="0" fontId="15" fillId="2" borderId="5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22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right" wrapText="1"/>
    </xf>
    <xf numFmtId="4" fontId="10" fillId="2" borderId="14" xfId="0" applyNumberFormat="1" applyFont="1" applyFill="1" applyBorder="1" applyAlignment="1">
      <alignment horizontal="right" wrapText="1"/>
    </xf>
    <xf numFmtId="0" fontId="10" fillId="2" borderId="13" xfId="0" applyFont="1" applyFill="1" applyBorder="1" applyAlignment="1">
      <alignment horizontal="right" wrapText="1"/>
    </xf>
    <xf numFmtId="0" fontId="12" fillId="2" borderId="5" xfId="1" applyFont="1" applyFill="1" applyBorder="1" applyAlignment="1">
      <alignment horizontal="right" wrapText="1"/>
    </xf>
    <xf numFmtId="0" fontId="11" fillId="2" borderId="5" xfId="1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right" wrapText="1"/>
    </xf>
    <xf numFmtId="0" fontId="18" fillId="2" borderId="5" xfId="1" applyFont="1" applyFill="1" applyBorder="1" applyAlignment="1">
      <alignment horizontal="center" vertical="center" wrapText="1"/>
    </xf>
    <xf numFmtId="2" fontId="26" fillId="2" borderId="2" xfId="1" applyNumberFormat="1" applyFont="1" applyFill="1" applyBorder="1" applyAlignment="1">
      <alignment horizontal="center" vertical="center" wrapText="1"/>
    </xf>
    <xf numFmtId="0" fontId="27" fillId="2" borderId="2" xfId="1" applyFont="1" applyFill="1" applyBorder="1" applyAlignment="1">
      <alignment horizontal="center" vertical="center" wrapText="1"/>
    </xf>
    <xf numFmtId="2" fontId="27" fillId="2" borderId="2" xfId="1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/>
    <xf numFmtId="0" fontId="16" fillId="2" borderId="2" xfId="0" applyFont="1" applyFill="1" applyBorder="1" applyAlignment="1">
      <alignment horizontal="right" vertical="top" wrapText="1"/>
    </xf>
    <xf numFmtId="0" fontId="16" fillId="2" borderId="1" xfId="1" applyFont="1" applyFill="1" applyBorder="1" applyAlignment="1">
      <alignment horizontal="right" wrapText="1"/>
    </xf>
    <xf numFmtId="49" fontId="18" fillId="2" borderId="2" xfId="1" applyNumberFormat="1" applyFont="1" applyFill="1" applyBorder="1" applyAlignment="1">
      <alignment horizontal="center" vertical="center" wrapText="1"/>
    </xf>
    <xf numFmtId="49" fontId="11" fillId="2" borderId="2" xfId="1" applyNumberFormat="1" applyFont="1" applyFill="1" applyBorder="1" applyAlignment="1">
      <alignment horizontal="center" vertical="center" wrapText="1"/>
    </xf>
    <xf numFmtId="49" fontId="2" fillId="2" borderId="2" xfId="1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right" wrapText="1"/>
    </xf>
    <xf numFmtId="0" fontId="14" fillId="2" borderId="3" xfId="0" applyFont="1" applyFill="1" applyBorder="1" applyAlignment="1">
      <alignment horizontal="center" vertical="top" wrapText="1"/>
    </xf>
    <xf numFmtId="0" fontId="31" fillId="0" borderId="4" xfId="1" applyFont="1" applyBorder="1" applyAlignment="1">
      <alignment horizontal="center" wrapText="1"/>
    </xf>
    <xf numFmtId="0" fontId="1" fillId="0" borderId="0" xfId="1" applyAlignment="1">
      <alignment horizontal="left" vertical="center" wrapText="1"/>
    </xf>
    <xf numFmtId="0" fontId="1" fillId="0" borderId="4" xfId="1" applyBorder="1" applyAlignment="1">
      <alignment horizontal="center" wrapText="1"/>
    </xf>
    <xf numFmtId="0" fontId="25" fillId="2" borderId="2" xfId="1" applyFont="1" applyFill="1" applyBorder="1" applyAlignment="1">
      <alignment horizontal="right" wrapText="1"/>
    </xf>
    <xf numFmtId="0" fontId="15" fillId="2" borderId="8" xfId="0" applyFont="1" applyFill="1" applyBorder="1" applyAlignment="1">
      <alignment horizontal="center" vertical="top" wrapText="1"/>
    </xf>
    <xf numFmtId="0" fontId="0" fillId="2" borderId="1" xfId="0" applyFill="1" applyBorder="1"/>
    <xf numFmtId="0" fontId="15" fillId="2" borderId="8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3" xfId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/>
    </xf>
    <xf numFmtId="2" fontId="17" fillId="2" borderId="7" xfId="1" applyNumberFormat="1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top" wrapText="1"/>
    </xf>
    <xf numFmtId="4" fontId="10" fillId="2" borderId="2" xfId="0" applyNumberFormat="1" applyFont="1" applyFill="1" applyBorder="1" applyAlignment="1">
      <alignment horizontal="right" wrapText="1"/>
    </xf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top" wrapText="1"/>
    </xf>
    <xf numFmtId="0" fontId="4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top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top" wrapText="1"/>
    </xf>
    <xf numFmtId="0" fontId="6" fillId="0" borderId="0" xfId="1" applyFont="1" applyAlignment="1">
      <alignment horizontal="center" vertical="center" wrapText="1"/>
    </xf>
    <xf numFmtId="0" fontId="8" fillId="0" borderId="2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01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/>
      <c r="N11" s="86"/>
      <c r="O11" s="88"/>
      <c r="P11" s="89"/>
      <c r="Q11" s="90"/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/>
      <c r="N13" s="87"/>
      <c r="O13" s="93"/>
      <c r="P13" s="93"/>
      <c r="Q13" s="90"/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/>
      <c r="I14" s="87"/>
      <c r="J14" s="87"/>
      <c r="K14" s="87"/>
      <c r="L14" s="87"/>
      <c r="M14" s="87"/>
      <c r="N14" s="87"/>
      <c r="O14" s="93"/>
      <c r="P14" s="93"/>
      <c r="Q14" s="90"/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/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/>
      <c r="I17" s="87"/>
      <c r="J17" s="87"/>
      <c r="K17" s="87"/>
      <c r="L17" s="87"/>
      <c r="M17" s="87"/>
      <c r="N17" s="87"/>
      <c r="O17" s="99"/>
      <c r="P17" s="99"/>
      <c r="Q17" s="90"/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/>
      <c r="I19" s="101"/>
      <c r="J19" s="101"/>
      <c r="K19" s="101"/>
      <c r="L19" s="101"/>
      <c r="M19" s="87"/>
      <c r="N19" s="101"/>
      <c r="O19" s="102"/>
      <c r="P19" s="102"/>
      <c r="Q19" s="90"/>
      <c r="R19" s="20"/>
      <c r="S19" s="20"/>
      <c r="U19" s="20"/>
    </row>
    <row r="20" spans="1:1021" ht="15" customHeight="1">
      <c r="A20" s="10">
        <v>11</v>
      </c>
      <c r="B20" s="21" t="s">
        <v>31</v>
      </c>
      <c r="C20" s="14" t="s">
        <v>19</v>
      </c>
      <c r="D20" s="10"/>
      <c r="E20" s="21" t="s">
        <v>32</v>
      </c>
      <c r="F20" s="23"/>
      <c r="G20" s="19" t="s">
        <v>33</v>
      </c>
      <c r="H20" s="80"/>
      <c r="I20" s="84"/>
      <c r="J20" s="84"/>
      <c r="K20" s="84"/>
      <c r="L20" s="84"/>
      <c r="M20" s="84"/>
      <c r="N20" s="84"/>
      <c r="O20" s="95"/>
      <c r="P20" s="95"/>
      <c r="Q20" s="84"/>
      <c r="R20" s="18"/>
    </row>
    <row r="21" spans="1:1021" ht="15" customHeight="1">
      <c r="A21" s="10">
        <v>12</v>
      </c>
      <c r="B21" s="21" t="s">
        <v>34</v>
      </c>
      <c r="C21" s="14" t="s">
        <v>19</v>
      </c>
      <c r="D21" s="10"/>
      <c r="E21" s="21" t="s">
        <v>32</v>
      </c>
      <c r="F21" s="23"/>
      <c r="G21" s="19" t="s">
        <v>22</v>
      </c>
      <c r="H21" s="92">
        <v>1</v>
      </c>
      <c r="I21" s="87"/>
      <c r="J21" s="87"/>
      <c r="K21" s="87"/>
      <c r="L21" s="87"/>
      <c r="M21" s="87"/>
      <c r="N21" s="87"/>
      <c r="O21" s="93"/>
      <c r="P21" s="93"/>
      <c r="Q21" s="90"/>
      <c r="R21" s="20"/>
      <c r="S21" s="20"/>
      <c r="U21" s="20"/>
    </row>
    <row r="22" spans="1:1021" ht="15" customHeight="1">
      <c r="A22" s="10">
        <v>13</v>
      </c>
      <c r="B22" s="21" t="s">
        <v>35</v>
      </c>
      <c r="C22" s="14" t="s">
        <v>19</v>
      </c>
      <c r="D22" s="10"/>
      <c r="E22" s="21" t="s">
        <v>36</v>
      </c>
      <c r="F22" s="23"/>
      <c r="G22" s="19" t="s">
        <v>22</v>
      </c>
      <c r="H22" s="92"/>
      <c r="I22" s="87"/>
      <c r="J22" s="87"/>
      <c r="K22" s="87"/>
      <c r="L22" s="87"/>
      <c r="M22" s="87"/>
      <c r="N22" s="87"/>
      <c r="O22" s="93"/>
      <c r="P22" s="87"/>
      <c r="Q22" s="90"/>
      <c r="R22" s="20"/>
      <c r="S22" s="20"/>
      <c r="U22" s="20"/>
    </row>
    <row r="23" spans="1:1021" ht="15" customHeight="1">
      <c r="A23" s="10">
        <v>14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33</v>
      </c>
      <c r="H23" s="80"/>
      <c r="I23" s="103"/>
      <c r="J23" s="103"/>
      <c r="K23" s="104"/>
      <c r="L23" s="104"/>
      <c r="M23" s="84"/>
      <c r="N23" s="84"/>
      <c r="O23" s="95"/>
      <c r="P23" s="95"/>
      <c r="Q23" s="84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15</v>
      </c>
      <c r="B24" s="21" t="s">
        <v>37</v>
      </c>
      <c r="C24" s="14" t="s">
        <v>38</v>
      </c>
      <c r="D24" s="10"/>
      <c r="E24" s="21" t="s">
        <v>39</v>
      </c>
      <c r="F24" s="23"/>
      <c r="G24" s="19" t="s">
        <v>22</v>
      </c>
      <c r="H24" s="92"/>
      <c r="I24" s="101"/>
      <c r="J24" s="101"/>
      <c r="K24" s="101"/>
      <c r="L24" s="101"/>
      <c r="M24" s="87"/>
      <c r="N24" s="101"/>
      <c r="O24" s="102"/>
      <c r="P24" s="102"/>
      <c r="Q24" s="90"/>
      <c r="R24" s="20"/>
      <c r="S24" s="20"/>
      <c r="U24" s="20"/>
    </row>
    <row r="25" spans="1:1021" ht="15" customHeight="1">
      <c r="A25" s="10">
        <v>16</v>
      </c>
      <c r="B25" s="21" t="s">
        <v>37</v>
      </c>
      <c r="C25" s="14" t="s">
        <v>38</v>
      </c>
      <c r="D25" s="21"/>
      <c r="E25" s="21" t="s">
        <v>39</v>
      </c>
      <c r="F25" s="23"/>
      <c r="G25" s="24" t="s">
        <v>25</v>
      </c>
      <c r="H25" s="80"/>
      <c r="I25" s="82"/>
      <c r="J25" s="82"/>
      <c r="K25" s="100"/>
      <c r="L25" s="100"/>
      <c r="M25" s="84"/>
      <c r="N25" s="84"/>
      <c r="O25" s="95"/>
      <c r="P25" s="95"/>
      <c r="Q25" s="84"/>
      <c r="R25" s="18"/>
    </row>
    <row r="26" spans="1:1021" s="3" customFormat="1" ht="15" customHeight="1">
      <c r="A26" s="10">
        <v>17</v>
      </c>
      <c r="B26" s="21" t="s">
        <v>40</v>
      </c>
      <c r="C26" s="14" t="s">
        <v>19</v>
      </c>
      <c r="D26" s="10"/>
      <c r="E26" s="21" t="s">
        <v>41</v>
      </c>
      <c r="F26" s="23"/>
      <c r="G26" s="19" t="s">
        <v>22</v>
      </c>
      <c r="H26" s="92"/>
      <c r="I26" s="87"/>
      <c r="J26" s="87"/>
      <c r="K26" s="87"/>
      <c r="L26" s="87"/>
      <c r="M26" s="87"/>
      <c r="N26" s="87"/>
      <c r="O26" s="93"/>
      <c r="P26" s="93"/>
      <c r="Q26" s="90"/>
      <c r="R26" s="20"/>
      <c r="S26" s="20"/>
      <c r="U26" s="20"/>
    </row>
    <row r="27" spans="1:1021" ht="15" customHeight="1">
      <c r="A27" s="10">
        <v>18</v>
      </c>
      <c r="B27" s="29" t="s">
        <v>40</v>
      </c>
      <c r="C27" s="14" t="s">
        <v>19</v>
      </c>
      <c r="D27" s="10"/>
      <c r="E27" s="21" t="s">
        <v>41</v>
      </c>
      <c r="F27" s="22"/>
      <c r="G27" s="19" t="s">
        <v>33</v>
      </c>
      <c r="H27" s="80"/>
      <c r="I27" s="84"/>
      <c r="J27" s="84"/>
      <c r="K27" s="84"/>
      <c r="L27" s="84"/>
      <c r="M27" s="84"/>
      <c r="N27" s="84"/>
      <c r="O27" s="95"/>
      <c r="P27" s="95"/>
      <c r="Q27" s="84"/>
      <c r="R27" s="18"/>
    </row>
    <row r="28" spans="1:1021" ht="15" customHeight="1">
      <c r="A28" s="10">
        <v>19</v>
      </c>
      <c r="B28" s="21" t="s">
        <v>42</v>
      </c>
      <c r="C28" s="14" t="s">
        <v>19</v>
      </c>
      <c r="D28" s="10"/>
      <c r="E28" s="21" t="s">
        <v>43</v>
      </c>
      <c r="F28" s="30"/>
      <c r="G28" s="19" t="s">
        <v>22</v>
      </c>
      <c r="H28" s="92"/>
      <c r="I28" s="87"/>
      <c r="J28" s="87"/>
      <c r="K28" s="87"/>
      <c r="L28" s="87"/>
      <c r="M28" s="87"/>
      <c r="N28" s="87"/>
      <c r="O28" s="93"/>
      <c r="P28" s="93"/>
      <c r="Q28" s="90"/>
      <c r="R28" s="20"/>
      <c r="S28" s="20"/>
      <c r="U28" s="20"/>
    </row>
    <row r="29" spans="1:1021" ht="15" customHeight="1">
      <c r="A29" s="10">
        <v>20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44</v>
      </c>
      <c r="H29" s="80"/>
      <c r="I29" s="105"/>
      <c r="J29" s="105"/>
      <c r="K29" s="104"/>
      <c r="L29" s="106"/>
      <c r="M29" s="105"/>
      <c r="N29" s="107"/>
      <c r="O29" s="108"/>
      <c r="P29" s="108"/>
      <c r="Q29" s="107"/>
      <c r="R29" s="18"/>
    </row>
    <row r="30" spans="1:1021" ht="15" customHeight="1">
      <c r="A30" s="10">
        <v>21</v>
      </c>
      <c r="B30" s="21" t="s">
        <v>45</v>
      </c>
      <c r="C30" s="14" t="s">
        <v>19</v>
      </c>
      <c r="D30" s="21"/>
      <c r="E30" s="21" t="s">
        <v>46</v>
      </c>
      <c r="F30" s="23"/>
      <c r="G30" s="19" t="s">
        <v>22</v>
      </c>
      <c r="H30" s="92"/>
      <c r="I30" s="109"/>
      <c r="J30" s="109"/>
      <c r="K30" s="109"/>
      <c r="L30" s="109"/>
      <c r="M30" s="109"/>
      <c r="N30" s="109"/>
      <c r="O30" s="109"/>
      <c r="P30" s="109"/>
      <c r="Q30" s="110"/>
      <c r="R30" s="20"/>
      <c r="S30" s="20"/>
      <c r="U30" s="20"/>
    </row>
    <row r="31" spans="1:1021" ht="15" customHeight="1">
      <c r="A31" s="10">
        <v>22</v>
      </c>
      <c r="B31" s="21" t="s">
        <v>45</v>
      </c>
      <c r="C31" s="14" t="s">
        <v>19</v>
      </c>
      <c r="D31" s="21"/>
      <c r="E31" s="21" t="s">
        <v>46</v>
      </c>
      <c r="F31" s="31"/>
      <c r="G31" s="19" t="s">
        <v>47</v>
      </c>
      <c r="H31" s="80"/>
      <c r="I31" s="111"/>
      <c r="J31" s="111"/>
      <c r="K31" s="112"/>
      <c r="L31" s="112"/>
      <c r="M31" s="113"/>
      <c r="N31" s="111"/>
      <c r="O31" s="114"/>
      <c r="P31" s="114"/>
      <c r="Q31" s="115"/>
      <c r="R31" s="18"/>
    </row>
    <row r="32" spans="1:1021" ht="15" customHeight="1">
      <c r="A32" s="10">
        <v>23</v>
      </c>
      <c r="B32" s="21" t="s">
        <v>48</v>
      </c>
      <c r="C32" s="14" t="s">
        <v>19</v>
      </c>
      <c r="D32" s="10"/>
      <c r="E32" s="21" t="s">
        <v>24</v>
      </c>
      <c r="F32" s="23"/>
      <c r="G32" s="19" t="s">
        <v>22</v>
      </c>
      <c r="H32" s="92"/>
      <c r="I32" s="87"/>
      <c r="J32" s="87"/>
      <c r="K32" s="87"/>
      <c r="L32" s="87"/>
      <c r="M32" s="87"/>
      <c r="N32" s="87"/>
      <c r="O32" s="99"/>
      <c r="P32" s="99"/>
      <c r="Q32" s="90"/>
      <c r="R32" s="20"/>
      <c r="S32" s="20"/>
      <c r="U32" s="20"/>
    </row>
    <row r="33" spans="1:1021" ht="15" customHeight="1">
      <c r="A33" s="10">
        <v>24</v>
      </c>
      <c r="B33" s="21" t="s">
        <v>48</v>
      </c>
      <c r="C33" s="14" t="s">
        <v>19</v>
      </c>
      <c r="D33" s="10"/>
      <c r="E33" s="21" t="s">
        <v>24</v>
      </c>
      <c r="F33" s="22"/>
      <c r="G33" s="19" t="s">
        <v>25</v>
      </c>
      <c r="H33" s="80"/>
      <c r="I33" s="84"/>
      <c r="J33" s="84"/>
      <c r="K33" s="84"/>
      <c r="L33" s="84"/>
      <c r="M33" s="84"/>
      <c r="N33" s="84"/>
      <c r="O33" s="95"/>
      <c r="P33" s="95"/>
      <c r="Q33" s="84"/>
      <c r="R33" s="18"/>
    </row>
    <row r="34" spans="1:1021" ht="15" customHeight="1">
      <c r="A34" s="10">
        <v>25</v>
      </c>
      <c r="B34" s="21" t="s">
        <v>49</v>
      </c>
      <c r="C34" s="14" t="s">
        <v>38</v>
      </c>
      <c r="D34" s="10"/>
      <c r="E34" s="21" t="s">
        <v>24</v>
      </c>
      <c r="F34" s="23"/>
      <c r="G34" s="19" t="s">
        <v>22</v>
      </c>
      <c r="H34" s="116"/>
      <c r="I34" s="117"/>
      <c r="J34" s="117"/>
      <c r="K34" s="117"/>
      <c r="L34" s="117"/>
      <c r="M34" s="117"/>
      <c r="N34" s="117"/>
      <c r="O34" s="118"/>
      <c r="P34" s="118"/>
      <c r="Q34" s="119"/>
      <c r="R34" s="20"/>
      <c r="S34" s="20"/>
      <c r="U34" s="20"/>
    </row>
    <row r="35" spans="1:1021" ht="15" customHeight="1">
      <c r="A35" s="10">
        <v>26</v>
      </c>
      <c r="B35" s="21" t="s">
        <v>49</v>
      </c>
      <c r="C35" s="14" t="s">
        <v>38</v>
      </c>
      <c r="D35" s="10"/>
      <c r="E35" s="21" t="s">
        <v>24</v>
      </c>
      <c r="F35" s="22"/>
      <c r="G35" s="19" t="s">
        <v>25</v>
      </c>
      <c r="H35" s="80"/>
      <c r="I35" s="104"/>
      <c r="J35" s="104"/>
      <c r="K35" s="104"/>
      <c r="L35" s="104"/>
      <c r="M35" s="104"/>
      <c r="N35" s="104"/>
      <c r="O35" s="104"/>
      <c r="P35" s="104"/>
      <c r="Q35" s="104"/>
    </row>
    <row r="36" spans="1:1021" ht="15" customHeight="1">
      <c r="A36" s="10">
        <v>27</v>
      </c>
      <c r="B36" s="21" t="s">
        <v>50</v>
      </c>
      <c r="C36" s="14"/>
      <c r="D36" s="10"/>
      <c r="E36" s="21"/>
      <c r="F36" s="22"/>
      <c r="G36" s="19" t="s">
        <v>21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21</v>
      </c>
      <c r="H37" s="80"/>
      <c r="I37" s="84"/>
      <c r="J37" s="84"/>
      <c r="K37" s="84"/>
      <c r="L37" s="84"/>
      <c r="M37" s="84"/>
      <c r="N37" s="84"/>
      <c r="O37" s="84"/>
      <c r="P37" s="84"/>
      <c r="Q37" s="84"/>
    </row>
    <row r="38" spans="1:1021" ht="15" customHeight="1">
      <c r="A38" s="10">
        <v>29</v>
      </c>
      <c r="B38" s="32" t="s">
        <v>51</v>
      </c>
      <c r="C38" s="14"/>
      <c r="D38" s="10"/>
      <c r="E38" s="21"/>
      <c r="F38" s="22"/>
      <c r="G38" s="19" t="s">
        <v>21</v>
      </c>
      <c r="H38" s="80"/>
      <c r="I38" s="81"/>
      <c r="J38" s="81"/>
      <c r="K38" s="120"/>
      <c r="L38" s="120"/>
      <c r="M38" s="115"/>
      <c r="N38" s="84"/>
      <c r="O38" s="84"/>
      <c r="P38" s="84"/>
      <c r="Q38" s="84"/>
    </row>
    <row r="39" spans="1:1021" ht="15" customHeight="1">
      <c r="A39" s="10">
        <v>30</v>
      </c>
      <c r="B39" s="21" t="s">
        <v>52</v>
      </c>
      <c r="C39" s="14" t="s">
        <v>19</v>
      </c>
      <c r="D39" s="10"/>
      <c r="E39" s="21" t="s">
        <v>24</v>
      </c>
      <c r="F39" s="22"/>
      <c r="G39" s="19" t="s">
        <v>22</v>
      </c>
      <c r="H39" s="92"/>
      <c r="I39" s="87"/>
      <c r="J39" s="87"/>
      <c r="K39" s="87"/>
      <c r="L39" s="87"/>
      <c r="M39" s="87"/>
      <c r="N39" s="87"/>
      <c r="O39" s="99"/>
      <c r="P39" s="99"/>
      <c r="Q39" s="90"/>
      <c r="R39" s="20"/>
      <c r="S39" s="20"/>
      <c r="U39" s="20"/>
    </row>
    <row r="40" spans="1:1021" ht="15" customHeight="1">
      <c r="A40" s="10">
        <v>31</v>
      </c>
      <c r="B40" s="21" t="s">
        <v>52</v>
      </c>
      <c r="C40" s="14"/>
      <c r="D40" s="10"/>
      <c r="E40" s="21" t="s">
        <v>24</v>
      </c>
      <c r="F40" s="22"/>
      <c r="G40" s="19" t="s">
        <v>25</v>
      </c>
      <c r="H40" s="80"/>
      <c r="I40" s="104"/>
      <c r="J40" s="104"/>
      <c r="K40" s="104"/>
      <c r="L40" s="104"/>
      <c r="M40" s="104"/>
      <c r="N40" s="104"/>
      <c r="O40" s="121"/>
      <c r="P40" s="121"/>
      <c r="Q40" s="104"/>
    </row>
    <row r="41" spans="1:1021" ht="15" customHeight="1">
      <c r="A41" s="10">
        <v>32</v>
      </c>
      <c r="B41" s="21" t="s">
        <v>53</v>
      </c>
      <c r="C41" s="14" t="s">
        <v>54</v>
      </c>
      <c r="D41" s="10"/>
      <c r="E41" s="21" t="s">
        <v>24</v>
      </c>
      <c r="F41" s="23"/>
      <c r="G41" s="19" t="s">
        <v>22</v>
      </c>
      <c r="H41" s="92">
        <v>1</v>
      </c>
      <c r="I41" s="87"/>
      <c r="J41" s="87"/>
      <c r="K41" s="87"/>
      <c r="L41" s="87"/>
      <c r="M41" s="87"/>
      <c r="N41" s="87"/>
      <c r="O41" s="93"/>
      <c r="P41" s="93"/>
      <c r="Q41" s="90"/>
      <c r="R41" s="20"/>
      <c r="S41" s="20"/>
      <c r="U41" s="20"/>
    </row>
    <row r="42" spans="1:1021" ht="15" customHeight="1">
      <c r="A42" s="10">
        <v>33</v>
      </c>
      <c r="B42" s="33" t="s">
        <v>53</v>
      </c>
      <c r="C42" s="14" t="s">
        <v>54</v>
      </c>
      <c r="D42" s="10"/>
      <c r="E42" s="21" t="s">
        <v>24</v>
      </c>
      <c r="F42" s="22"/>
      <c r="G42" s="19" t="s">
        <v>25</v>
      </c>
      <c r="H42" s="80"/>
      <c r="I42" s="84"/>
      <c r="J42" s="84"/>
      <c r="K42" s="84"/>
      <c r="L42" s="84"/>
      <c r="M42" s="84"/>
      <c r="N42" s="83"/>
      <c r="O42" s="122"/>
      <c r="P42" s="122"/>
      <c r="Q42" s="84"/>
      <c r="R42" s="18"/>
    </row>
    <row r="43" spans="1:1021" ht="15" customHeight="1">
      <c r="A43" s="10">
        <v>34</v>
      </c>
      <c r="B43" s="33" t="s">
        <v>55</v>
      </c>
      <c r="C43" s="14"/>
      <c r="D43" s="10"/>
      <c r="E43" s="21"/>
      <c r="F43" s="23"/>
      <c r="G43" s="19" t="s">
        <v>22</v>
      </c>
      <c r="H43" s="116"/>
      <c r="I43" s="117"/>
      <c r="J43" s="117"/>
      <c r="K43" s="117"/>
      <c r="L43" s="117"/>
      <c r="M43" s="87"/>
      <c r="N43" s="123"/>
      <c r="O43" s="124"/>
      <c r="P43" s="124"/>
      <c r="Q43" s="90"/>
      <c r="R43" s="20"/>
      <c r="S43" s="20"/>
      <c r="U43" s="20"/>
    </row>
    <row r="44" spans="1:1021" ht="15" customHeight="1">
      <c r="A44" s="10">
        <v>35</v>
      </c>
      <c r="B44" s="21" t="s">
        <v>56</v>
      </c>
      <c r="C44" s="14" t="s">
        <v>19</v>
      </c>
      <c r="D44" s="10"/>
      <c r="E44" s="21" t="s">
        <v>20</v>
      </c>
      <c r="F44" s="22"/>
      <c r="G44" s="19" t="s">
        <v>22</v>
      </c>
      <c r="H44" s="92"/>
      <c r="I44" s="87"/>
      <c r="J44" s="87"/>
      <c r="K44" s="90"/>
      <c r="L44" s="90"/>
      <c r="M44" s="87"/>
      <c r="N44" s="87"/>
      <c r="O44" s="90"/>
      <c r="P44" s="90"/>
      <c r="Q44" s="90"/>
      <c r="R44" s="20"/>
      <c r="S44" s="20"/>
      <c r="U44" s="20"/>
    </row>
    <row r="45" spans="1:1021" ht="15" customHeight="1">
      <c r="A45" s="10"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21</v>
      </c>
      <c r="H45" s="96"/>
      <c r="I45" s="125"/>
      <c r="J45" s="125"/>
      <c r="K45" s="126"/>
      <c r="L45" s="126"/>
      <c r="M45" s="127"/>
      <c r="N45" s="97"/>
      <c r="O45" s="128"/>
      <c r="P45" s="128"/>
      <c r="Q45" s="84"/>
      <c r="R45" s="18"/>
    </row>
    <row r="46" spans="1:1021" ht="15" customHeight="1">
      <c r="A46" s="10">
        <v>37</v>
      </c>
      <c r="B46" s="21" t="s">
        <v>57</v>
      </c>
      <c r="C46" s="14" t="s">
        <v>19</v>
      </c>
      <c r="D46" s="10"/>
      <c r="E46" s="21" t="s">
        <v>58</v>
      </c>
      <c r="F46" s="23"/>
      <c r="G46" s="19" t="s">
        <v>22</v>
      </c>
      <c r="H46" s="92">
        <v>1</v>
      </c>
      <c r="I46" s="87"/>
      <c r="J46" s="87"/>
      <c r="K46" s="87"/>
      <c r="L46" s="87"/>
      <c r="M46" s="87"/>
      <c r="N46" s="87"/>
      <c r="O46" s="87"/>
      <c r="P46" s="87"/>
      <c r="Q46" s="90"/>
      <c r="R46" s="20"/>
      <c r="S46" s="20"/>
      <c r="T46" s="18"/>
      <c r="U46" s="2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</row>
    <row r="47" spans="1:1021" ht="15" customHeight="1">
      <c r="A47" s="10">
        <v>38</v>
      </c>
      <c r="B47" s="21" t="s">
        <v>57</v>
      </c>
      <c r="C47" s="14"/>
      <c r="D47" s="10"/>
      <c r="E47" s="21"/>
      <c r="F47" s="22"/>
      <c r="G47" s="19" t="s">
        <v>25</v>
      </c>
      <c r="H47" s="80"/>
      <c r="I47" s="84"/>
      <c r="J47" s="84"/>
      <c r="K47" s="84"/>
      <c r="L47" s="84"/>
      <c r="M47" s="84"/>
      <c r="N47" s="83"/>
      <c r="O47" s="129"/>
      <c r="P47" s="129"/>
      <c r="Q47" s="84"/>
      <c r="R47" s="18"/>
    </row>
    <row r="48" spans="1:1021" ht="15" customHeight="1">
      <c r="A48" s="10">
        <v>39</v>
      </c>
      <c r="B48" s="21" t="s">
        <v>59</v>
      </c>
      <c r="C48" s="14"/>
      <c r="D48" s="10"/>
      <c r="E48" s="21"/>
      <c r="F48" s="22"/>
      <c r="G48" s="19" t="s">
        <v>21</v>
      </c>
      <c r="H48" s="80"/>
      <c r="I48" s="130"/>
      <c r="J48" s="130"/>
      <c r="K48" s="131"/>
      <c r="L48" s="131"/>
      <c r="M48" s="130"/>
      <c r="N48" s="132"/>
      <c r="O48" s="133"/>
      <c r="P48" s="133"/>
      <c r="Q48" s="132"/>
    </row>
    <row r="49" spans="1:1021" ht="15" customHeight="1">
      <c r="A49" s="10">
        <v>40</v>
      </c>
      <c r="B49" s="21" t="s">
        <v>60</v>
      </c>
      <c r="C49" s="14" t="s">
        <v>19</v>
      </c>
      <c r="D49" s="10"/>
      <c r="E49" s="21" t="s">
        <v>58</v>
      </c>
      <c r="F49" s="23"/>
      <c r="G49" s="19" t="s">
        <v>22</v>
      </c>
      <c r="H49" s="92"/>
      <c r="I49" s="87"/>
      <c r="J49" s="87"/>
      <c r="K49" s="87"/>
      <c r="L49" s="87"/>
      <c r="M49" s="87"/>
      <c r="N49" s="87"/>
      <c r="O49" s="87"/>
      <c r="P49" s="87"/>
      <c r="Q49" s="90"/>
      <c r="R49" s="20"/>
      <c r="S49" s="20"/>
      <c r="U49" s="20"/>
    </row>
    <row r="50" spans="1:1021" ht="15" customHeight="1">
      <c r="A50" s="10">
        <v>41</v>
      </c>
      <c r="B50" s="21" t="s">
        <v>60</v>
      </c>
      <c r="C50" s="14" t="s">
        <v>19</v>
      </c>
      <c r="D50" s="10"/>
      <c r="E50" s="21" t="s">
        <v>58</v>
      </c>
      <c r="F50" s="22"/>
      <c r="G50" s="19" t="s">
        <v>47</v>
      </c>
      <c r="H50" s="80"/>
      <c r="I50" s="134"/>
      <c r="J50" s="134"/>
      <c r="K50" s="135"/>
      <c r="L50" s="135"/>
      <c r="M50" s="134"/>
      <c r="N50" s="134"/>
      <c r="O50" s="136"/>
      <c r="P50" s="136"/>
      <c r="Q50" s="137"/>
    </row>
    <row r="51" spans="1:1021" ht="15" customHeight="1">
      <c r="A51" s="10">
        <v>42</v>
      </c>
      <c r="B51" s="34" t="s">
        <v>60</v>
      </c>
      <c r="C51" s="14"/>
      <c r="D51" s="10"/>
      <c r="E51" s="21"/>
      <c r="F51" s="22"/>
      <c r="G51" s="19" t="s">
        <v>25</v>
      </c>
      <c r="H51" s="80"/>
      <c r="I51" s="83"/>
      <c r="J51" s="83"/>
      <c r="K51" s="94"/>
      <c r="L51" s="94"/>
      <c r="M51" s="84"/>
      <c r="N51" s="83"/>
      <c r="O51" s="122"/>
      <c r="P51" s="83"/>
      <c r="Q51" s="84"/>
    </row>
    <row r="52" spans="1:1021" ht="15" customHeight="1">
      <c r="A52" s="10">
        <v>43</v>
      </c>
      <c r="B52" s="21" t="s">
        <v>61</v>
      </c>
      <c r="C52" s="14"/>
      <c r="D52" s="10"/>
      <c r="E52" s="21"/>
      <c r="F52" s="22"/>
      <c r="G52" s="19" t="s">
        <v>22</v>
      </c>
      <c r="H52" s="92"/>
      <c r="I52" s="87"/>
      <c r="J52" s="87"/>
      <c r="K52" s="87"/>
      <c r="L52" s="87"/>
      <c r="M52" s="87"/>
      <c r="N52" s="101"/>
      <c r="O52" s="102"/>
      <c r="P52" s="102"/>
      <c r="Q52" s="90"/>
      <c r="R52" s="20"/>
      <c r="S52" s="20"/>
      <c r="U52" s="20"/>
    </row>
    <row r="53" spans="1:1021" s="18" customFormat="1" ht="15" customHeight="1">
      <c r="A53" s="10">
        <v>44</v>
      </c>
      <c r="B53" s="21" t="s">
        <v>61</v>
      </c>
      <c r="C53" s="14"/>
      <c r="D53" s="10"/>
      <c r="E53" s="35"/>
      <c r="F53" s="22"/>
      <c r="G53" s="19" t="s">
        <v>25</v>
      </c>
      <c r="H53" s="80"/>
      <c r="I53" s="104"/>
      <c r="J53" s="104"/>
      <c r="K53" s="104"/>
      <c r="L53" s="104"/>
      <c r="M53" s="104"/>
      <c r="N53" s="104"/>
      <c r="O53" s="121"/>
      <c r="P53" s="121"/>
      <c r="Q53" s="104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</row>
    <row r="54" spans="1:1021" s="18" customFormat="1" ht="15" customHeight="1">
      <c r="A54" s="10">
        <v>45</v>
      </c>
      <c r="B54" s="21" t="s">
        <v>62</v>
      </c>
      <c r="C54" s="14" t="s">
        <v>19</v>
      </c>
      <c r="D54" s="10"/>
      <c r="E54" s="35" t="s">
        <v>63</v>
      </c>
      <c r="F54" s="22"/>
      <c r="G54" s="19" t="s">
        <v>22</v>
      </c>
      <c r="H54" s="92"/>
      <c r="I54" s="87"/>
      <c r="J54" s="87"/>
      <c r="K54" s="87"/>
      <c r="L54" s="87"/>
      <c r="M54" s="87"/>
      <c r="N54" s="87"/>
      <c r="O54" s="87"/>
      <c r="P54" s="87"/>
      <c r="Q54" s="90"/>
      <c r="R54" s="20"/>
      <c r="S54" s="20"/>
      <c r="T54" s="3"/>
      <c r="U54" s="20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</row>
    <row r="55" spans="1:1021" ht="15" customHeight="1">
      <c r="A55" s="10">
        <v>46</v>
      </c>
      <c r="B55" s="21" t="s">
        <v>62</v>
      </c>
      <c r="C55" s="14" t="s">
        <v>19</v>
      </c>
      <c r="D55" s="10"/>
      <c r="E55" s="35" t="s">
        <v>63</v>
      </c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</row>
    <row r="56" spans="1:1021" ht="15" customHeight="1">
      <c r="A56" s="10">
        <v>47</v>
      </c>
      <c r="B56" s="21" t="s">
        <v>64</v>
      </c>
      <c r="C56" s="14" t="s">
        <v>19</v>
      </c>
      <c r="D56" s="10"/>
      <c r="E56" s="21" t="s">
        <v>24</v>
      </c>
      <c r="F56" s="23"/>
      <c r="G56" s="19" t="s">
        <v>22</v>
      </c>
      <c r="H56" s="92"/>
      <c r="I56" s="87"/>
      <c r="J56" s="87"/>
      <c r="K56" s="87"/>
      <c r="L56" s="87"/>
      <c r="M56" s="87"/>
      <c r="N56" s="87"/>
      <c r="O56" s="93"/>
      <c r="P56" s="93"/>
      <c r="Q56" s="90"/>
      <c r="R56" s="20"/>
      <c r="S56" s="20"/>
      <c r="U56" s="20"/>
    </row>
    <row r="57" spans="1:1021" ht="15" customHeight="1">
      <c r="A57" s="10">
        <v>48</v>
      </c>
      <c r="B57" s="21" t="s">
        <v>65</v>
      </c>
      <c r="C57" s="14" t="s">
        <v>19</v>
      </c>
      <c r="D57" s="10"/>
      <c r="E57" s="21" t="s">
        <v>66</v>
      </c>
      <c r="F57" s="22"/>
      <c r="G57" s="19" t="s">
        <v>22</v>
      </c>
      <c r="H57" s="92"/>
      <c r="I57" s="101"/>
      <c r="J57" s="101"/>
      <c r="K57" s="101"/>
      <c r="L57" s="101"/>
      <c r="M57" s="87"/>
      <c r="N57" s="101"/>
      <c r="O57" s="102"/>
      <c r="P57" s="102"/>
      <c r="Q57" s="90"/>
      <c r="R57" s="20"/>
      <c r="S57" s="20"/>
      <c r="U57" s="20"/>
    </row>
    <row r="58" spans="1:1021" s="3" customFormat="1" ht="15" customHeight="1">
      <c r="A58" s="10">
        <v>49</v>
      </c>
      <c r="B58" s="21" t="s">
        <v>67</v>
      </c>
      <c r="C58" s="14"/>
      <c r="D58" s="10"/>
      <c r="E58" s="21"/>
      <c r="F58" s="22"/>
      <c r="G58" s="19" t="s">
        <v>25</v>
      </c>
      <c r="H58" s="80"/>
      <c r="I58" s="84"/>
      <c r="J58" s="84"/>
      <c r="K58" s="138"/>
      <c r="L58" s="138"/>
      <c r="M58" s="84"/>
      <c r="N58" s="84"/>
      <c r="O58" s="95"/>
      <c r="P58" s="84"/>
      <c r="Q58" s="84"/>
    </row>
    <row r="59" spans="1:1021" ht="15" customHeight="1">
      <c r="A59" s="10">
        <v>50</v>
      </c>
      <c r="B59" s="36" t="s">
        <v>68</v>
      </c>
      <c r="C59" s="14" t="s">
        <v>54</v>
      </c>
      <c r="D59" s="10" t="s">
        <v>69</v>
      </c>
      <c r="E59" s="21" t="s">
        <v>24</v>
      </c>
      <c r="F59" s="23"/>
      <c r="G59" s="19" t="s">
        <v>22</v>
      </c>
      <c r="H59" s="139"/>
      <c r="I59" s="140"/>
      <c r="J59" s="140"/>
      <c r="K59" s="140"/>
      <c r="L59" s="140"/>
      <c r="M59" s="87"/>
      <c r="N59" s="140"/>
      <c r="O59" s="141"/>
      <c r="P59" s="141"/>
      <c r="Q59" s="90"/>
      <c r="R59" s="20"/>
      <c r="S59" s="20"/>
      <c r="U59" s="20"/>
    </row>
    <row r="60" spans="1:1021" ht="15" customHeight="1">
      <c r="A60" s="10">
        <v>51</v>
      </c>
      <c r="B60" s="21" t="s">
        <v>68</v>
      </c>
      <c r="C60" s="14"/>
      <c r="D60" s="10"/>
      <c r="E60" s="21"/>
      <c r="F60" s="22"/>
      <c r="G60" s="19" t="s">
        <v>25</v>
      </c>
      <c r="H60" s="80"/>
      <c r="I60" s="84"/>
      <c r="J60" s="84"/>
      <c r="K60" s="84"/>
      <c r="L60" s="84"/>
      <c r="M60" s="84"/>
      <c r="N60" s="142"/>
      <c r="O60" s="142"/>
      <c r="P60" s="142"/>
      <c r="Q60" s="84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</row>
    <row r="61" spans="1:1021" ht="15" customHeight="1">
      <c r="A61" s="10">
        <v>52</v>
      </c>
      <c r="B61" s="21" t="s">
        <v>70</v>
      </c>
      <c r="C61" s="14"/>
      <c r="D61" s="10"/>
      <c r="E61" s="21"/>
      <c r="F61" s="22"/>
      <c r="G61" s="19" t="s">
        <v>21</v>
      </c>
      <c r="H61" s="80"/>
      <c r="I61" s="127"/>
      <c r="J61" s="127"/>
      <c r="K61" s="143"/>
      <c r="L61" s="143"/>
      <c r="M61" s="127"/>
      <c r="N61" s="84"/>
      <c r="O61" s="95"/>
      <c r="P61" s="95"/>
      <c r="Q61" s="84"/>
      <c r="R61" s="18"/>
    </row>
    <row r="62" spans="1:1021" ht="15" customHeight="1">
      <c r="A62" s="10">
        <v>53</v>
      </c>
      <c r="B62" s="21" t="s">
        <v>71</v>
      </c>
      <c r="C62" s="14" t="s">
        <v>19</v>
      </c>
      <c r="D62" s="10"/>
      <c r="E62" s="21" t="s">
        <v>20</v>
      </c>
      <c r="F62" s="23"/>
      <c r="G62" s="19" t="s">
        <v>22</v>
      </c>
      <c r="H62" s="92">
        <v>1</v>
      </c>
      <c r="I62" s="87"/>
      <c r="J62" s="87"/>
      <c r="K62" s="87"/>
      <c r="L62" s="87"/>
      <c r="M62" s="87"/>
      <c r="N62" s="87"/>
      <c r="O62" s="93"/>
      <c r="P62" s="93"/>
      <c r="Q62" s="90"/>
      <c r="R62" s="20"/>
      <c r="S62" s="20"/>
      <c r="U62" s="20"/>
    </row>
    <row r="63" spans="1:1021" ht="15" customHeight="1">
      <c r="A63" s="10">
        <v>54</v>
      </c>
      <c r="B63" s="21" t="s">
        <v>72</v>
      </c>
      <c r="C63" s="14" t="s">
        <v>19</v>
      </c>
      <c r="D63" s="10"/>
      <c r="E63" s="21" t="s">
        <v>24</v>
      </c>
      <c r="F63" s="22"/>
      <c r="G63" s="19" t="s">
        <v>22</v>
      </c>
      <c r="H63" s="92">
        <v>3</v>
      </c>
      <c r="I63" s="87"/>
      <c r="J63" s="87"/>
      <c r="K63" s="87"/>
      <c r="L63" s="87"/>
      <c r="M63" s="87"/>
      <c r="N63" s="87"/>
      <c r="O63" s="93"/>
      <c r="P63" s="93"/>
      <c r="Q63" s="90"/>
      <c r="R63" s="20"/>
      <c r="S63" s="20"/>
      <c r="U63" s="20"/>
    </row>
    <row r="64" spans="1:1021" s="3" customFormat="1" ht="15" customHeight="1">
      <c r="A64" s="10">
        <v>55</v>
      </c>
      <c r="B64" s="29" t="s">
        <v>72</v>
      </c>
      <c r="C64" s="14"/>
      <c r="D64" s="10"/>
      <c r="E64" s="21"/>
      <c r="F64" s="22"/>
      <c r="G64" s="19" t="s">
        <v>25</v>
      </c>
      <c r="H64" s="80"/>
      <c r="I64" s="104"/>
      <c r="J64" s="104"/>
      <c r="K64" s="104"/>
      <c r="L64" s="104"/>
      <c r="M64" s="104"/>
      <c r="N64" s="104"/>
      <c r="O64" s="121"/>
      <c r="P64" s="121"/>
      <c r="Q64" s="104"/>
    </row>
    <row r="65" spans="1:1021" ht="15" customHeight="1">
      <c r="A65" s="10">
        <v>56</v>
      </c>
      <c r="B65" s="21" t="s">
        <v>73</v>
      </c>
      <c r="C65" s="14"/>
      <c r="D65" s="10"/>
      <c r="E65" s="21"/>
      <c r="F65" s="23"/>
      <c r="G65" s="19" t="s">
        <v>25</v>
      </c>
      <c r="H65" s="96"/>
      <c r="I65" s="97"/>
      <c r="J65" s="97"/>
      <c r="K65" s="97"/>
      <c r="L65" s="97"/>
      <c r="M65" s="84"/>
      <c r="N65" s="97"/>
      <c r="O65" s="128"/>
      <c r="P65" s="128"/>
      <c r="Q65" s="13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</row>
    <row r="66" spans="1:1021" ht="15" customHeight="1">
      <c r="A66" s="10">
        <v>57</v>
      </c>
      <c r="B66" s="21" t="s">
        <v>74</v>
      </c>
      <c r="C66" s="14" t="s">
        <v>54</v>
      </c>
      <c r="D66" s="10"/>
      <c r="E66" s="21" t="s">
        <v>20</v>
      </c>
      <c r="F66" s="23"/>
      <c r="G66" s="19" t="s">
        <v>22</v>
      </c>
      <c r="H66" s="92"/>
      <c r="I66" s="87"/>
      <c r="J66" s="87"/>
      <c r="K66" s="87"/>
      <c r="L66" s="87"/>
      <c r="M66" s="87"/>
      <c r="N66" s="87"/>
      <c r="O66" s="87"/>
      <c r="P66" s="87"/>
      <c r="Q66" s="90"/>
      <c r="R66" s="20"/>
      <c r="S66" s="20"/>
      <c r="U66" s="20"/>
    </row>
    <row r="67" spans="1:1021" ht="15" customHeight="1">
      <c r="A67" s="10">
        <v>58</v>
      </c>
      <c r="B67" s="34" t="s">
        <v>74</v>
      </c>
      <c r="C67" s="14" t="s">
        <v>54</v>
      </c>
      <c r="D67" s="10"/>
      <c r="E67" s="21" t="s">
        <v>20</v>
      </c>
      <c r="F67" s="22"/>
      <c r="G67" s="19" t="s">
        <v>21</v>
      </c>
      <c r="H67" s="80"/>
      <c r="I67" s="115"/>
      <c r="J67" s="115"/>
      <c r="K67" s="120"/>
      <c r="L67" s="120"/>
      <c r="M67" s="115"/>
      <c r="N67" s="83"/>
      <c r="O67" s="122"/>
      <c r="P67" s="122"/>
      <c r="Q67" s="84"/>
      <c r="R67" s="18"/>
    </row>
    <row r="68" spans="1:1021" ht="15" customHeight="1">
      <c r="A68" s="10">
        <v>59</v>
      </c>
      <c r="B68" s="21" t="s">
        <v>75</v>
      </c>
      <c r="C68" s="14"/>
      <c r="D68" s="10"/>
      <c r="E68" s="21" t="s">
        <v>24</v>
      </c>
      <c r="F68" s="23"/>
      <c r="G68" s="19" t="s">
        <v>22</v>
      </c>
      <c r="H68" s="92"/>
      <c r="I68" s="101"/>
      <c r="J68" s="101"/>
      <c r="K68" s="101"/>
      <c r="L68" s="101"/>
      <c r="M68" s="87"/>
      <c r="N68" s="101"/>
      <c r="O68" s="144"/>
      <c r="P68" s="144"/>
      <c r="Q68" s="90"/>
      <c r="R68" s="20"/>
      <c r="S68" s="20"/>
      <c r="U68" s="20"/>
    </row>
    <row r="69" spans="1:1021" ht="15" customHeight="1">
      <c r="A69" s="10">
        <v>60</v>
      </c>
      <c r="B69" s="21" t="s">
        <v>75</v>
      </c>
      <c r="C69" s="14" t="s">
        <v>19</v>
      </c>
      <c r="D69" s="21"/>
      <c r="E69" s="21" t="s">
        <v>24</v>
      </c>
      <c r="F69" s="21"/>
      <c r="G69" s="19" t="s">
        <v>25</v>
      </c>
      <c r="H69" s="80"/>
      <c r="I69" s="84"/>
      <c r="J69" s="84"/>
      <c r="K69" s="94"/>
      <c r="L69" s="94"/>
      <c r="M69" s="84"/>
      <c r="N69" s="84"/>
      <c r="O69" s="95"/>
      <c r="P69" s="95"/>
      <c r="Q69" s="84"/>
      <c r="R69" s="18"/>
    </row>
    <row r="70" spans="1:1021" ht="15" customHeight="1">
      <c r="A70" s="10">
        <v>61</v>
      </c>
      <c r="B70" s="21" t="s">
        <v>76</v>
      </c>
      <c r="C70" s="14" t="s">
        <v>19</v>
      </c>
      <c r="D70" s="10"/>
      <c r="E70" s="21" t="s">
        <v>58</v>
      </c>
      <c r="F70" s="23"/>
      <c r="G70" s="19" t="s">
        <v>22</v>
      </c>
      <c r="H70" s="92">
        <v>1</v>
      </c>
      <c r="I70" s="87"/>
      <c r="J70" s="87"/>
      <c r="K70" s="87"/>
      <c r="L70" s="87"/>
      <c r="M70" s="87"/>
      <c r="N70" s="109"/>
      <c r="O70" s="145"/>
      <c r="P70" s="145"/>
      <c r="Q70" s="90"/>
      <c r="R70" s="20"/>
      <c r="S70" s="20"/>
      <c r="U70" s="20"/>
    </row>
    <row r="71" spans="1:1021" s="3" customFormat="1" ht="15" customHeight="1">
      <c r="A71" s="10">
        <v>62</v>
      </c>
      <c r="B71" s="37" t="s">
        <v>76</v>
      </c>
      <c r="C71" s="14" t="s">
        <v>19</v>
      </c>
      <c r="D71" s="10"/>
      <c r="E71" s="21" t="s">
        <v>58</v>
      </c>
      <c r="F71" s="22"/>
      <c r="G71" s="19" t="s">
        <v>47</v>
      </c>
      <c r="H71" s="80"/>
      <c r="I71" s="84"/>
      <c r="J71" s="84"/>
      <c r="K71" s="84"/>
      <c r="L71" s="84"/>
      <c r="M71" s="84"/>
      <c r="N71" s="82"/>
      <c r="O71" s="129"/>
      <c r="P71" s="129"/>
      <c r="Q71" s="84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</row>
    <row r="72" spans="1:1021" ht="15" customHeight="1">
      <c r="A72" s="10">
        <v>63</v>
      </c>
      <c r="B72" s="21" t="s">
        <v>76</v>
      </c>
      <c r="C72" s="14" t="s">
        <v>19</v>
      </c>
      <c r="D72" s="10"/>
      <c r="E72" s="21" t="s">
        <v>58</v>
      </c>
      <c r="F72" s="22"/>
      <c r="G72" s="19" t="s">
        <v>25</v>
      </c>
      <c r="H72" s="80"/>
      <c r="I72" s="84"/>
      <c r="J72" s="84"/>
      <c r="K72" s="94"/>
      <c r="L72" s="94"/>
      <c r="M72" s="84"/>
      <c r="N72" s="84"/>
      <c r="O72" s="95"/>
      <c r="P72" s="95"/>
      <c r="Q72" s="84"/>
      <c r="R72" s="18"/>
    </row>
    <row r="73" spans="1:1021" ht="15" customHeight="1">
      <c r="A73" s="10">
        <v>64</v>
      </c>
      <c r="B73" s="21" t="s">
        <v>77</v>
      </c>
      <c r="C73" s="14" t="s">
        <v>19</v>
      </c>
      <c r="D73" s="10"/>
      <c r="E73" s="21" t="s">
        <v>78</v>
      </c>
      <c r="F73" s="23"/>
      <c r="G73" s="19" t="s">
        <v>22</v>
      </c>
      <c r="H73" s="92"/>
      <c r="I73" s="87"/>
      <c r="J73" s="87"/>
      <c r="K73" s="87"/>
      <c r="L73" s="87"/>
      <c r="M73" s="87"/>
      <c r="N73" s="146"/>
      <c r="O73" s="147"/>
      <c r="P73" s="147"/>
      <c r="Q73" s="90"/>
      <c r="R73" s="20"/>
      <c r="S73" s="20"/>
      <c r="U73" s="20"/>
    </row>
    <row r="74" spans="1:1021" ht="15" customHeight="1">
      <c r="A74" s="10">
        <v>65</v>
      </c>
      <c r="B74" s="21" t="s">
        <v>79</v>
      </c>
      <c r="C74" s="14"/>
      <c r="D74" s="10"/>
      <c r="E74" s="21"/>
      <c r="F74" s="23"/>
      <c r="G74" s="19" t="s">
        <v>22</v>
      </c>
      <c r="H74" s="92"/>
      <c r="I74" s="87"/>
      <c r="J74" s="87"/>
      <c r="K74" s="87"/>
      <c r="L74" s="87"/>
      <c r="M74" s="87"/>
      <c r="N74" s="146"/>
      <c r="O74" s="146"/>
      <c r="P74" s="146"/>
      <c r="Q74" s="90"/>
      <c r="R74" s="20"/>
      <c r="S74" s="20"/>
      <c r="U74" s="20"/>
    </row>
    <row r="75" spans="1:1021" s="3" customFormat="1" ht="15" customHeight="1">
      <c r="A75" s="10">
        <v>66</v>
      </c>
      <c r="B75" s="21" t="s">
        <v>80</v>
      </c>
      <c r="C75" s="14" t="s">
        <v>19</v>
      </c>
      <c r="D75" s="10"/>
      <c r="E75" s="21" t="s">
        <v>43</v>
      </c>
      <c r="F75" s="23"/>
      <c r="G75" s="19" t="s">
        <v>22</v>
      </c>
      <c r="H75" s="92">
        <v>1</v>
      </c>
      <c r="I75" s="87"/>
      <c r="J75" s="87"/>
      <c r="K75" s="87"/>
      <c r="L75" s="87"/>
      <c r="M75" s="87"/>
      <c r="N75" s="146"/>
      <c r="O75" s="147"/>
      <c r="P75" s="147"/>
      <c r="Q75" s="90"/>
      <c r="R75" s="20"/>
      <c r="S75" s="20"/>
      <c r="U75" s="20"/>
    </row>
    <row r="76" spans="1:1021" ht="15" customHeight="1">
      <c r="A76" s="10">
        <v>67</v>
      </c>
      <c r="B76" s="21" t="s">
        <v>80</v>
      </c>
      <c r="C76" s="14" t="s">
        <v>19</v>
      </c>
      <c r="D76" s="10"/>
      <c r="E76" s="21" t="s">
        <v>43</v>
      </c>
      <c r="F76" s="22"/>
      <c r="G76" s="19" t="s">
        <v>44</v>
      </c>
      <c r="H76" s="80"/>
      <c r="I76" s="105"/>
      <c r="J76" s="105"/>
      <c r="K76" s="104"/>
      <c r="L76" s="106"/>
      <c r="M76" s="105"/>
      <c r="N76" s="107"/>
      <c r="O76" s="108"/>
      <c r="P76" s="108"/>
      <c r="Q76" s="107"/>
      <c r="R76" s="18"/>
    </row>
    <row r="77" spans="1:1021" s="3" customFormat="1" ht="15" customHeight="1">
      <c r="A77" s="10">
        <v>68</v>
      </c>
      <c r="B77" s="21" t="s">
        <v>81</v>
      </c>
      <c r="C77" s="14" t="s">
        <v>19</v>
      </c>
      <c r="D77" s="10"/>
      <c r="E77" s="21" t="s">
        <v>36</v>
      </c>
      <c r="F77" s="22"/>
      <c r="G77" s="19" t="s">
        <v>22</v>
      </c>
      <c r="H77" s="92"/>
      <c r="I77" s="87"/>
      <c r="J77" s="87"/>
      <c r="K77" s="87"/>
      <c r="L77" s="87"/>
      <c r="M77" s="87"/>
      <c r="N77" s="87"/>
      <c r="O77" s="93"/>
      <c r="P77" s="93"/>
      <c r="Q77" s="90"/>
      <c r="R77" s="20"/>
      <c r="S77" s="20"/>
      <c r="U77" s="20"/>
    </row>
    <row r="78" spans="1:1021" ht="15" customHeight="1">
      <c r="A78" s="10">
        <v>69</v>
      </c>
      <c r="B78" s="21" t="s">
        <v>82</v>
      </c>
      <c r="C78" s="14" t="s">
        <v>19</v>
      </c>
      <c r="D78" s="10"/>
      <c r="E78" s="21" t="s">
        <v>24</v>
      </c>
      <c r="F78" s="23"/>
      <c r="G78" s="19" t="s">
        <v>22</v>
      </c>
      <c r="H78" s="92"/>
      <c r="I78" s="87"/>
      <c r="J78" s="87"/>
      <c r="K78" s="90"/>
      <c r="L78" s="90"/>
      <c r="M78" s="87"/>
      <c r="N78" s="87"/>
      <c r="O78" s="90"/>
      <c r="P78" s="90"/>
      <c r="Q78" s="90"/>
      <c r="R78" s="20"/>
      <c r="S78" s="20"/>
      <c r="U78" s="20"/>
    </row>
    <row r="79" spans="1:1021" ht="15" customHeight="1">
      <c r="A79" s="10">
        <v>70</v>
      </c>
      <c r="B79" s="21" t="s">
        <v>83</v>
      </c>
      <c r="C79" s="14" t="s">
        <v>54</v>
      </c>
      <c r="D79" s="10" t="s">
        <v>69</v>
      </c>
      <c r="E79" s="21" t="s">
        <v>24</v>
      </c>
      <c r="F79" s="23"/>
      <c r="G79" s="19" t="s">
        <v>22</v>
      </c>
      <c r="H79" s="92"/>
      <c r="I79" s="87"/>
      <c r="J79" s="87"/>
      <c r="K79" s="87"/>
      <c r="L79" s="87"/>
      <c r="M79" s="87"/>
      <c r="N79" s="87"/>
      <c r="O79" s="87"/>
      <c r="P79" s="87"/>
      <c r="Q79" s="90"/>
      <c r="R79" s="20"/>
      <c r="S79" s="20"/>
      <c r="U79" s="20"/>
    </row>
    <row r="80" spans="1:1021" s="3" customFormat="1" ht="15" customHeight="1">
      <c r="A80" s="10">
        <v>71</v>
      </c>
      <c r="B80" s="21" t="s">
        <v>83</v>
      </c>
      <c r="C80" s="14" t="s">
        <v>54</v>
      </c>
      <c r="D80" s="10" t="s">
        <v>69</v>
      </c>
      <c r="E80" s="21" t="s">
        <v>24</v>
      </c>
      <c r="F80" s="22"/>
      <c r="G80" s="19" t="s">
        <v>25</v>
      </c>
      <c r="H80" s="80"/>
      <c r="I80" s="84"/>
      <c r="J80" s="84"/>
      <c r="K80" s="94"/>
      <c r="L80" s="94"/>
      <c r="M80" s="84"/>
      <c r="N80" s="84"/>
      <c r="O80" s="95"/>
      <c r="P80" s="95"/>
      <c r="Q80" s="84"/>
    </row>
    <row r="81" spans="1:21" s="3" customFormat="1" ht="15" customHeight="1">
      <c r="A81" s="10">
        <v>72</v>
      </c>
      <c r="B81" s="29" t="s">
        <v>84</v>
      </c>
      <c r="C81" s="14" t="s">
        <v>19</v>
      </c>
      <c r="D81" s="10"/>
      <c r="E81" s="21" t="s">
        <v>85</v>
      </c>
      <c r="F81" s="22"/>
      <c r="G81" s="19" t="s">
        <v>47</v>
      </c>
      <c r="H81" s="80"/>
      <c r="I81" s="84"/>
      <c r="J81" s="84"/>
      <c r="K81" s="84"/>
      <c r="L81" s="84"/>
      <c r="M81" s="84"/>
      <c r="N81" s="84"/>
      <c r="O81" s="95"/>
      <c r="P81" s="95"/>
      <c r="Q81" s="84"/>
    </row>
    <row r="82" spans="1:21" s="3" customFormat="1" ht="15" customHeight="1">
      <c r="A82" s="10">
        <v>73</v>
      </c>
      <c r="B82" s="29" t="s">
        <v>84</v>
      </c>
      <c r="C82" s="14" t="s">
        <v>19</v>
      </c>
      <c r="D82" s="10"/>
      <c r="E82" s="21" t="s">
        <v>85</v>
      </c>
      <c r="F82" s="22"/>
      <c r="G82" s="19" t="s">
        <v>22</v>
      </c>
      <c r="H82" s="92">
        <v>12</v>
      </c>
      <c r="I82" s="87"/>
      <c r="J82" s="87"/>
      <c r="K82" s="87"/>
      <c r="L82" s="87"/>
      <c r="M82" s="87"/>
      <c r="N82" s="87"/>
      <c r="O82" s="87"/>
      <c r="P82" s="87"/>
      <c r="Q82" s="90"/>
      <c r="R82" s="20"/>
      <c r="S82" s="20"/>
      <c r="U82" s="20"/>
    </row>
    <row r="83" spans="1:21" s="3" customFormat="1" ht="15" customHeight="1">
      <c r="A83" s="10">
        <v>74</v>
      </c>
      <c r="B83" s="21" t="s">
        <v>86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1</v>
      </c>
      <c r="I83" s="87"/>
      <c r="J83" s="87"/>
      <c r="K83" s="90"/>
      <c r="L83" s="90"/>
      <c r="M83" s="87"/>
      <c r="N83" s="87"/>
      <c r="O83" s="87"/>
      <c r="P83" s="87"/>
      <c r="Q83" s="90"/>
      <c r="R83" s="20"/>
      <c r="S83" s="20"/>
      <c r="U83" s="20"/>
    </row>
    <row r="84" spans="1:21" s="3" customFormat="1" ht="15" customHeight="1">
      <c r="A84" s="10">
        <v>75</v>
      </c>
      <c r="B84" s="21" t="s">
        <v>87</v>
      </c>
      <c r="C84" s="14" t="s">
        <v>19</v>
      </c>
      <c r="D84" s="10"/>
      <c r="E84" s="21" t="s">
        <v>24</v>
      </c>
      <c r="F84" s="22" t="s">
        <v>88</v>
      </c>
      <c r="G84" s="19" t="s">
        <v>25</v>
      </c>
      <c r="H84" s="80"/>
      <c r="I84" s="104"/>
      <c r="J84" s="104"/>
      <c r="K84" s="104"/>
      <c r="L84" s="104"/>
      <c r="M84" s="104"/>
      <c r="N84" s="104"/>
      <c r="O84" s="104"/>
      <c r="P84" s="104"/>
      <c r="Q84" s="104"/>
      <c r="R84" s="18"/>
    </row>
    <row r="85" spans="1:21" s="3" customFormat="1" ht="15" customHeight="1">
      <c r="A85" s="10">
        <v>76</v>
      </c>
      <c r="B85" s="21" t="s">
        <v>89</v>
      </c>
      <c r="C85" s="14"/>
      <c r="D85" s="10"/>
      <c r="E85" s="21"/>
      <c r="F85" s="23"/>
      <c r="G85" s="19"/>
      <c r="H85" s="92"/>
      <c r="I85" s="87"/>
      <c r="J85" s="87"/>
      <c r="K85" s="87"/>
      <c r="L85" s="87"/>
      <c r="M85" s="87"/>
      <c r="N85" s="87"/>
      <c r="O85" s="93"/>
      <c r="P85" s="93"/>
      <c r="Q85" s="90"/>
    </row>
    <row r="86" spans="1:21" s="3" customFormat="1" ht="15" customHeight="1">
      <c r="A86" s="10">
        <v>77</v>
      </c>
      <c r="B86" s="21" t="s">
        <v>89</v>
      </c>
      <c r="C86" s="14"/>
      <c r="D86" s="10"/>
      <c r="E86" s="21"/>
      <c r="F86" s="23"/>
      <c r="G86" s="19" t="s">
        <v>25</v>
      </c>
      <c r="H86" s="92"/>
      <c r="I86" s="87"/>
      <c r="J86" s="87"/>
      <c r="K86" s="87"/>
      <c r="L86" s="87"/>
      <c r="M86" s="87"/>
      <c r="N86" s="87"/>
      <c r="O86" s="93"/>
      <c r="P86" s="93"/>
      <c r="Q86" s="90"/>
    </row>
    <row r="87" spans="1:21" s="3" customFormat="1" ht="15" customHeight="1">
      <c r="A87" s="10">
        <v>78</v>
      </c>
      <c r="B87" s="21" t="s">
        <v>90</v>
      </c>
      <c r="C87" s="14" t="s">
        <v>38</v>
      </c>
      <c r="D87" s="10"/>
      <c r="E87" s="21" t="s">
        <v>24</v>
      </c>
      <c r="F87" s="23"/>
      <c r="G87" s="19" t="s">
        <v>22</v>
      </c>
      <c r="H87" s="92"/>
      <c r="I87" s="87"/>
      <c r="J87" s="87"/>
      <c r="K87" s="87"/>
      <c r="L87" s="87"/>
      <c r="M87" s="87"/>
      <c r="N87" s="87"/>
      <c r="O87" s="93"/>
      <c r="P87" s="93"/>
      <c r="Q87" s="90"/>
      <c r="R87" s="20"/>
      <c r="S87" s="20"/>
      <c r="U87" s="20"/>
    </row>
    <row r="88" spans="1:21" s="3" customFormat="1" ht="15" customHeight="1">
      <c r="A88" s="10">
        <v>79</v>
      </c>
      <c r="B88" s="21" t="s">
        <v>91</v>
      </c>
      <c r="C88" s="14" t="s">
        <v>19</v>
      </c>
      <c r="D88" s="10"/>
      <c r="E88" s="21" t="s">
        <v>24</v>
      </c>
      <c r="F88" s="23"/>
      <c r="G88" s="19" t="s">
        <v>22</v>
      </c>
      <c r="H88" s="92"/>
      <c r="I88" s="87"/>
      <c r="J88" s="87"/>
      <c r="K88" s="87"/>
      <c r="L88" s="87"/>
      <c r="M88" s="87"/>
      <c r="N88" s="87"/>
      <c r="O88" s="93"/>
      <c r="P88" s="93"/>
      <c r="Q88" s="90"/>
      <c r="R88" s="20"/>
      <c r="S88" s="20"/>
      <c r="U88" s="20"/>
    </row>
    <row r="89" spans="1:21" s="3" customFormat="1" ht="15" customHeight="1">
      <c r="A89" s="10">
        <v>80</v>
      </c>
      <c r="B89" s="29" t="s">
        <v>91</v>
      </c>
      <c r="C89" s="14"/>
      <c r="D89" s="10"/>
      <c r="E89" s="21"/>
      <c r="F89" s="22"/>
      <c r="G89" s="19" t="s">
        <v>25</v>
      </c>
      <c r="H89" s="80"/>
      <c r="I89" s="84"/>
      <c r="J89" s="84"/>
      <c r="K89" s="84"/>
      <c r="L89" s="84"/>
      <c r="M89" s="84"/>
      <c r="N89" s="142"/>
      <c r="O89" s="148"/>
      <c r="P89" s="142"/>
      <c r="Q89" s="84"/>
    </row>
    <row r="90" spans="1:21" s="3" customFormat="1" ht="15" customHeight="1">
      <c r="A90" s="10">
        <v>81</v>
      </c>
      <c r="B90" s="29" t="s">
        <v>92</v>
      </c>
      <c r="C90" s="14"/>
      <c r="D90" s="10"/>
      <c r="E90" s="21"/>
      <c r="F90" s="22"/>
      <c r="G90" s="19" t="s">
        <v>25</v>
      </c>
      <c r="H90" s="80"/>
      <c r="I90" s="84"/>
      <c r="J90" s="84"/>
      <c r="K90" s="84"/>
      <c r="L90" s="84"/>
      <c r="M90" s="84"/>
      <c r="N90" s="142"/>
      <c r="O90" s="148"/>
      <c r="P90" s="148"/>
      <c r="Q90" s="84"/>
      <c r="R90" s="18"/>
    </row>
    <row r="91" spans="1:21" s="3" customFormat="1" ht="15" customHeight="1">
      <c r="A91" s="10">
        <v>82</v>
      </c>
      <c r="B91" s="21" t="s">
        <v>93</v>
      </c>
      <c r="C91" s="14" t="s">
        <v>19</v>
      </c>
      <c r="D91" s="10"/>
      <c r="E91" s="21" t="s">
        <v>24</v>
      </c>
      <c r="F91" s="23"/>
      <c r="G91" s="19" t="s">
        <v>22</v>
      </c>
      <c r="H91" s="92"/>
      <c r="I91" s="87"/>
      <c r="J91" s="87"/>
      <c r="K91" s="90"/>
      <c r="L91" s="90"/>
      <c r="M91" s="87"/>
      <c r="N91" s="87"/>
      <c r="O91" s="93"/>
      <c r="P91" s="93"/>
      <c r="Q91" s="90"/>
      <c r="R91" s="20"/>
      <c r="S91" s="20"/>
      <c r="U91" s="20"/>
    </row>
    <row r="92" spans="1:21" s="3" customFormat="1" ht="15" customHeight="1">
      <c r="A92" s="10">
        <v>83</v>
      </c>
      <c r="B92" s="21" t="s">
        <v>94</v>
      </c>
      <c r="C92" s="14" t="s">
        <v>19</v>
      </c>
      <c r="D92" s="10"/>
      <c r="E92" s="35" t="s">
        <v>78</v>
      </c>
      <c r="F92" s="23"/>
      <c r="G92" s="19" t="s">
        <v>22</v>
      </c>
      <c r="H92" s="92"/>
      <c r="I92" s="87"/>
      <c r="J92" s="87"/>
      <c r="K92" s="87"/>
      <c r="L92" s="87"/>
      <c r="M92" s="87"/>
      <c r="N92" s="87"/>
      <c r="O92" s="93"/>
      <c r="P92" s="93"/>
      <c r="Q92" s="90"/>
      <c r="R92" s="20"/>
      <c r="S92" s="20"/>
      <c r="U92" s="20"/>
    </row>
    <row r="93" spans="1:21" s="3" customFormat="1" ht="15" customHeight="1">
      <c r="A93" s="10">
        <v>84</v>
      </c>
      <c r="B93" s="21" t="s">
        <v>95</v>
      </c>
      <c r="C93" s="14" t="s">
        <v>19</v>
      </c>
      <c r="D93" s="10"/>
      <c r="E93" s="35" t="s">
        <v>24</v>
      </c>
      <c r="F93" s="22"/>
      <c r="G93" s="19" t="s">
        <v>22</v>
      </c>
      <c r="H93" s="92"/>
      <c r="I93" s="87"/>
      <c r="J93" s="87"/>
      <c r="K93" s="87"/>
      <c r="L93" s="87"/>
      <c r="M93" s="87"/>
      <c r="N93" s="87"/>
      <c r="O93" s="93"/>
      <c r="P93" s="93"/>
      <c r="Q93" s="90"/>
      <c r="R93" s="20"/>
      <c r="S93" s="20"/>
      <c r="U93" s="20"/>
    </row>
    <row r="94" spans="1:21" s="3" customFormat="1" ht="15" customHeight="1">
      <c r="A94" s="10">
        <v>85</v>
      </c>
      <c r="B94" s="21" t="s">
        <v>96</v>
      </c>
      <c r="C94" s="14" t="s">
        <v>19</v>
      </c>
      <c r="D94" s="10"/>
      <c r="E94" s="35" t="s">
        <v>24</v>
      </c>
      <c r="F94" s="23"/>
      <c r="G94" s="19" t="s">
        <v>22</v>
      </c>
      <c r="H94" s="92"/>
      <c r="I94" s="87"/>
      <c r="J94" s="87"/>
      <c r="K94" s="87"/>
      <c r="L94" s="87"/>
      <c r="M94" s="87"/>
      <c r="N94" s="87"/>
      <c r="O94" s="93"/>
      <c r="P94" s="93"/>
      <c r="Q94" s="90"/>
      <c r="R94" s="20"/>
      <c r="S94" s="20"/>
      <c r="U94" s="20"/>
    </row>
    <row r="95" spans="1:21" s="3" customFormat="1" ht="15" customHeight="1">
      <c r="A95" s="10">
        <v>86</v>
      </c>
      <c r="B95" s="29" t="s">
        <v>97</v>
      </c>
      <c r="C95" s="14"/>
      <c r="D95" s="10"/>
      <c r="E95" s="21"/>
      <c r="F95" s="22"/>
      <c r="G95" s="19" t="s">
        <v>25</v>
      </c>
      <c r="H95" s="80"/>
      <c r="I95" s="84"/>
      <c r="J95" s="84"/>
      <c r="K95" s="138"/>
      <c r="L95" s="138"/>
      <c r="M95" s="84"/>
      <c r="N95" s="84"/>
      <c r="O95" s="95"/>
      <c r="P95" s="95"/>
      <c r="Q95" s="84"/>
    </row>
    <row r="96" spans="1:21" s="3" customFormat="1" ht="15" customHeight="1">
      <c r="A96" s="10">
        <v>87</v>
      </c>
      <c r="B96" s="21" t="s">
        <v>98</v>
      </c>
      <c r="C96" s="14" t="s">
        <v>19</v>
      </c>
      <c r="D96" s="10"/>
      <c r="E96" s="21" t="s">
        <v>46</v>
      </c>
      <c r="F96" s="23"/>
      <c r="G96" s="19" t="s">
        <v>22</v>
      </c>
      <c r="H96" s="92">
        <v>1</v>
      </c>
      <c r="I96" s="87"/>
      <c r="J96" s="87"/>
      <c r="K96" s="87"/>
      <c r="L96" s="87"/>
      <c r="M96" s="87"/>
      <c r="N96" s="87"/>
      <c r="O96" s="93"/>
      <c r="P96" s="93"/>
      <c r="Q96" s="90"/>
      <c r="R96" s="20"/>
      <c r="S96" s="20"/>
      <c r="U96" s="20"/>
    </row>
    <row r="97" spans="1:1021" s="3" customFormat="1" ht="15" customHeight="1">
      <c r="A97" s="10">
        <v>88</v>
      </c>
      <c r="B97" s="21" t="s">
        <v>99</v>
      </c>
      <c r="C97" s="14" t="s">
        <v>19</v>
      </c>
      <c r="D97" s="10"/>
      <c r="E97" s="21" t="s">
        <v>20</v>
      </c>
      <c r="F97" s="23"/>
      <c r="G97" s="19" t="s">
        <v>22</v>
      </c>
      <c r="H97" s="116"/>
      <c r="I97" s="123"/>
      <c r="J97" s="123"/>
      <c r="K97" s="149"/>
      <c r="L97" s="149"/>
      <c r="M97" s="87"/>
      <c r="N97" s="123"/>
      <c r="O97" s="124"/>
      <c r="P97" s="124"/>
      <c r="Q97" s="90"/>
      <c r="R97" s="20"/>
      <c r="S97" s="20"/>
      <c r="U97" s="20"/>
    </row>
    <row r="98" spans="1:1021" s="3" customFormat="1" ht="15" customHeight="1">
      <c r="A98" s="10">
        <v>89</v>
      </c>
      <c r="B98" s="21" t="s">
        <v>99</v>
      </c>
      <c r="C98" s="14" t="s">
        <v>19</v>
      </c>
      <c r="D98" s="10"/>
      <c r="E98" s="21" t="s">
        <v>20</v>
      </c>
      <c r="F98" s="22"/>
      <c r="G98" s="19" t="s">
        <v>21</v>
      </c>
      <c r="H98" s="80"/>
      <c r="I98" s="115"/>
      <c r="J98" s="127"/>
      <c r="K98" s="143"/>
      <c r="L98" s="143"/>
      <c r="M98" s="127"/>
      <c r="N98" s="83"/>
      <c r="O98" s="83"/>
      <c r="P98" s="83"/>
      <c r="Q98" s="84"/>
    </row>
    <row r="99" spans="1:1021" s="3" customFormat="1" ht="15" customHeight="1">
      <c r="A99" s="10">
        <v>90</v>
      </c>
      <c r="B99" s="29" t="s">
        <v>99</v>
      </c>
      <c r="C99" s="14"/>
      <c r="D99" s="10"/>
      <c r="E99" s="21"/>
      <c r="F99" s="22"/>
      <c r="G99" s="19" t="s">
        <v>47</v>
      </c>
      <c r="H99" s="80"/>
      <c r="I99" s="84"/>
      <c r="J99" s="84"/>
      <c r="K99" s="84"/>
      <c r="L99" s="84"/>
      <c r="M99" s="84"/>
      <c r="N99" s="84"/>
      <c r="O99" s="95"/>
      <c r="P99" s="95"/>
      <c r="Q99" s="150"/>
    </row>
    <row r="100" spans="1:1021" s="3" customFormat="1" ht="15" customHeight="1">
      <c r="A100" s="10">
        <v>91</v>
      </c>
      <c r="B100" s="21" t="s">
        <v>100</v>
      </c>
      <c r="C100" s="14" t="s">
        <v>19</v>
      </c>
      <c r="D100" s="10"/>
      <c r="E100" s="21" t="s">
        <v>24</v>
      </c>
      <c r="F100" s="23"/>
      <c r="G100" s="19" t="s">
        <v>22</v>
      </c>
      <c r="H100" s="92"/>
      <c r="I100" s="87"/>
      <c r="J100" s="87"/>
      <c r="K100" s="90"/>
      <c r="L100" s="90"/>
      <c r="M100" s="87"/>
      <c r="N100" s="87"/>
      <c r="O100" s="93"/>
      <c r="P100" s="93"/>
      <c r="Q100" s="90"/>
      <c r="R100" s="20"/>
      <c r="S100" s="20"/>
      <c r="U100" s="20"/>
    </row>
    <row r="101" spans="1:1021" s="3" customFormat="1" ht="15" customHeight="1">
      <c r="A101" s="10">
        <v>92</v>
      </c>
      <c r="B101" s="29" t="s">
        <v>101</v>
      </c>
      <c r="C101" s="14" t="s">
        <v>19</v>
      </c>
      <c r="D101" s="10"/>
      <c r="E101" s="21" t="s">
        <v>24</v>
      </c>
      <c r="F101" s="23"/>
      <c r="G101" s="19" t="s">
        <v>22</v>
      </c>
      <c r="H101" s="92"/>
      <c r="I101" s="87"/>
      <c r="J101" s="87"/>
      <c r="K101" s="90"/>
      <c r="L101" s="90"/>
      <c r="M101" s="87"/>
      <c r="N101" s="87"/>
      <c r="O101" s="93"/>
      <c r="P101" s="93"/>
      <c r="Q101" s="90"/>
      <c r="R101" s="20"/>
      <c r="S101" s="20"/>
      <c r="U101" s="20"/>
    </row>
    <row r="102" spans="1:1021" s="3" customFormat="1" ht="15" customHeight="1">
      <c r="A102" s="10">
        <v>93</v>
      </c>
      <c r="B102" s="29" t="s">
        <v>101</v>
      </c>
      <c r="C102" s="14" t="s">
        <v>19</v>
      </c>
      <c r="D102" s="10"/>
      <c r="E102" s="21" t="s">
        <v>24</v>
      </c>
      <c r="F102" s="22"/>
      <c r="G102" s="19" t="s">
        <v>25</v>
      </c>
      <c r="H102" s="80"/>
      <c r="I102" s="84"/>
      <c r="J102" s="84"/>
      <c r="K102" s="84"/>
      <c r="L102" s="84"/>
      <c r="M102" s="84"/>
      <c r="N102" s="84"/>
      <c r="O102" s="95"/>
      <c r="P102" s="95"/>
      <c r="Q102" s="84"/>
    </row>
    <row r="103" spans="1:1021" s="3" customFormat="1" ht="15" customHeight="1">
      <c r="A103" s="10">
        <v>94</v>
      </c>
      <c r="B103" s="29" t="s">
        <v>102</v>
      </c>
      <c r="C103" s="14"/>
      <c r="D103" s="10"/>
      <c r="E103" s="21"/>
      <c r="F103" s="22"/>
      <c r="G103" s="19" t="s">
        <v>22</v>
      </c>
      <c r="H103" s="92"/>
      <c r="I103" s="87"/>
      <c r="J103" s="87"/>
      <c r="K103" s="87"/>
      <c r="L103" s="87"/>
      <c r="M103" s="87"/>
      <c r="N103" s="146"/>
      <c r="O103" s="146"/>
      <c r="P103" s="146"/>
      <c r="Q103" s="90"/>
      <c r="R103" s="20"/>
      <c r="S103" s="20"/>
      <c r="U103" s="20"/>
    </row>
    <row r="104" spans="1:1021" s="3" customFormat="1" ht="15" customHeight="1">
      <c r="A104" s="10">
        <v>95</v>
      </c>
      <c r="B104" s="29" t="s">
        <v>103</v>
      </c>
      <c r="C104" s="14"/>
      <c r="D104" s="10"/>
      <c r="E104" s="21"/>
      <c r="F104" s="22"/>
      <c r="G104" s="19" t="s">
        <v>25</v>
      </c>
      <c r="H104" s="92"/>
      <c r="I104" s="87"/>
      <c r="J104" s="87"/>
      <c r="K104" s="87"/>
      <c r="L104" s="87"/>
      <c r="M104" s="87"/>
      <c r="N104" s="146"/>
      <c r="O104" s="147"/>
      <c r="P104" s="147"/>
      <c r="Q104" s="90"/>
      <c r="R104" s="18"/>
    </row>
    <row r="105" spans="1:1021" s="3" customFormat="1" ht="15" customHeight="1">
      <c r="A105" s="10">
        <v>96</v>
      </c>
      <c r="B105" s="21" t="s">
        <v>102</v>
      </c>
      <c r="C105" s="14"/>
      <c r="D105" s="10"/>
      <c r="E105" s="21"/>
      <c r="F105" s="22"/>
      <c r="G105" s="19" t="s">
        <v>25</v>
      </c>
      <c r="H105" s="80"/>
      <c r="I105" s="104"/>
      <c r="J105" s="104"/>
      <c r="K105" s="104"/>
      <c r="L105" s="104"/>
      <c r="M105" s="104"/>
      <c r="N105" s="104"/>
      <c r="O105" s="121"/>
      <c r="P105" s="121"/>
      <c r="Q105" s="104"/>
    </row>
    <row r="106" spans="1:1021" s="18" customFormat="1" ht="15" customHeight="1">
      <c r="A106" s="10">
        <v>97</v>
      </c>
      <c r="B106" s="36" t="s">
        <v>104</v>
      </c>
      <c r="C106" s="14"/>
      <c r="D106" s="38"/>
      <c r="E106" s="21"/>
      <c r="F106" s="23"/>
      <c r="G106" s="19" t="s">
        <v>22</v>
      </c>
      <c r="H106" s="151">
        <v>2</v>
      </c>
      <c r="I106" s="146"/>
      <c r="J106" s="146"/>
      <c r="K106" s="146"/>
      <c r="L106" s="146"/>
      <c r="M106" s="87"/>
      <c r="N106" s="146"/>
      <c r="O106" s="147"/>
      <c r="P106" s="147"/>
      <c r="Q106" s="90"/>
      <c r="R106" s="20"/>
      <c r="S106" s="20"/>
      <c r="T106" s="3"/>
      <c r="U106" s="20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</row>
    <row r="107" spans="1:1021" s="3" customFormat="1" ht="15" customHeight="1">
      <c r="A107" s="10">
        <v>98</v>
      </c>
      <c r="B107" s="21" t="s">
        <v>104</v>
      </c>
      <c r="C107" s="14"/>
      <c r="D107" s="10"/>
      <c r="E107" s="21"/>
      <c r="F107" s="22"/>
      <c r="G107" s="19" t="s">
        <v>25</v>
      </c>
      <c r="H107" s="80"/>
      <c r="I107" s="84"/>
      <c r="J107" s="84"/>
      <c r="K107" s="138"/>
      <c r="L107" s="138"/>
      <c r="M107" s="84"/>
      <c r="N107" s="84"/>
      <c r="O107" s="95"/>
      <c r="P107" s="95"/>
      <c r="Q107" s="138"/>
      <c r="R107" s="18"/>
    </row>
    <row r="108" spans="1:1021" s="3" customFormat="1" ht="15" customHeight="1">
      <c r="A108" s="10">
        <v>99</v>
      </c>
      <c r="B108" s="21" t="s">
        <v>105</v>
      </c>
      <c r="C108" s="14" t="s">
        <v>19</v>
      </c>
      <c r="D108" s="10"/>
      <c r="E108" s="21" t="s">
        <v>24</v>
      </c>
      <c r="F108" s="22"/>
      <c r="G108" s="19" t="s">
        <v>22</v>
      </c>
      <c r="H108" s="92"/>
      <c r="I108" s="87"/>
      <c r="J108" s="87"/>
      <c r="K108" s="90"/>
      <c r="L108" s="90"/>
      <c r="M108" s="87"/>
      <c r="N108" s="87"/>
      <c r="O108" s="93"/>
      <c r="P108" s="93"/>
      <c r="Q108" s="90"/>
      <c r="R108" s="20"/>
      <c r="S108" s="20"/>
      <c r="U108" s="20"/>
    </row>
    <row r="109" spans="1:1021" s="3" customFormat="1" ht="15" customHeight="1">
      <c r="A109" s="10">
        <v>100</v>
      </c>
      <c r="B109" s="21" t="s">
        <v>105</v>
      </c>
      <c r="C109" s="14" t="s">
        <v>19</v>
      </c>
      <c r="D109" s="10"/>
      <c r="E109" s="21" t="s">
        <v>24</v>
      </c>
      <c r="F109" s="22"/>
      <c r="G109" s="19" t="s">
        <v>25</v>
      </c>
      <c r="H109" s="80"/>
      <c r="I109" s="104"/>
      <c r="J109" s="104"/>
      <c r="K109" s="104"/>
      <c r="L109" s="104"/>
      <c r="M109" s="104"/>
      <c r="N109" s="104"/>
      <c r="O109" s="121"/>
      <c r="P109" s="121"/>
      <c r="Q109" s="104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</row>
    <row r="110" spans="1:1021" s="3" customFormat="1" ht="15" customHeight="1">
      <c r="A110" s="10">
        <v>101</v>
      </c>
      <c r="B110" s="21" t="s">
        <v>106</v>
      </c>
      <c r="C110" s="14" t="s">
        <v>19</v>
      </c>
      <c r="D110" s="10"/>
      <c r="E110" s="21" t="s">
        <v>24</v>
      </c>
      <c r="F110" s="23"/>
      <c r="G110" s="19" t="s">
        <v>22</v>
      </c>
      <c r="H110" s="92">
        <v>1</v>
      </c>
      <c r="I110" s="87"/>
      <c r="J110" s="87"/>
      <c r="K110" s="87"/>
      <c r="L110" s="87"/>
      <c r="M110" s="87"/>
      <c r="N110" s="87"/>
      <c r="O110" s="93"/>
      <c r="P110" s="93"/>
      <c r="Q110" s="90"/>
      <c r="R110" s="20"/>
      <c r="S110" s="20"/>
      <c r="U110" s="20"/>
    </row>
    <row r="111" spans="1:1021" s="3" customFormat="1" ht="15" customHeight="1">
      <c r="A111" s="10">
        <v>102</v>
      </c>
      <c r="B111" s="21" t="s">
        <v>107</v>
      </c>
      <c r="C111" s="14" t="s">
        <v>19</v>
      </c>
      <c r="D111" s="10"/>
      <c r="E111" s="21" t="s">
        <v>24</v>
      </c>
      <c r="F111" s="22"/>
      <c r="G111" s="19" t="s">
        <v>25</v>
      </c>
      <c r="H111" s="96"/>
      <c r="I111" s="97"/>
      <c r="J111" s="97"/>
      <c r="K111" s="97"/>
      <c r="L111" s="97"/>
      <c r="M111" s="84"/>
      <c r="N111" s="97"/>
      <c r="O111" s="128"/>
      <c r="P111" s="128"/>
      <c r="Q111" s="84"/>
      <c r="R111" s="18"/>
    </row>
    <row r="112" spans="1:1021" s="3" customFormat="1" ht="15" customHeight="1">
      <c r="A112" s="10">
        <v>103</v>
      </c>
      <c r="B112" s="21" t="s">
        <v>108</v>
      </c>
      <c r="C112" s="14" t="s">
        <v>19</v>
      </c>
      <c r="D112" s="10"/>
      <c r="E112" s="21" t="s">
        <v>20</v>
      </c>
      <c r="F112" s="23"/>
      <c r="G112" s="19" t="s">
        <v>22</v>
      </c>
      <c r="H112" s="92">
        <v>1</v>
      </c>
      <c r="I112" s="87"/>
      <c r="J112" s="87"/>
      <c r="K112" s="87"/>
      <c r="L112" s="87"/>
      <c r="M112" s="87"/>
      <c r="N112" s="87"/>
      <c r="O112" s="87"/>
      <c r="P112" s="87"/>
      <c r="Q112" s="90"/>
      <c r="R112" s="20"/>
      <c r="S112" s="20"/>
      <c r="U112" s="20"/>
    </row>
    <row r="113" spans="1:1021" s="3" customFormat="1" ht="15" customHeight="1">
      <c r="A113" s="10">
        <v>104</v>
      </c>
      <c r="B113" s="21" t="s">
        <v>108</v>
      </c>
      <c r="C113" s="14" t="s">
        <v>19</v>
      </c>
      <c r="D113" s="21"/>
      <c r="E113" s="21" t="s">
        <v>20</v>
      </c>
      <c r="F113" s="39"/>
      <c r="G113" s="19" t="s">
        <v>21</v>
      </c>
      <c r="H113" s="96"/>
      <c r="I113" s="152"/>
      <c r="J113" s="152"/>
      <c r="K113" s="153"/>
      <c r="L113" s="153"/>
      <c r="M113" s="115"/>
      <c r="N113" s="84"/>
      <c r="O113" s="95"/>
      <c r="P113" s="95"/>
      <c r="Q113" s="84"/>
      <c r="R113" s="18"/>
    </row>
    <row r="114" spans="1:1021" s="3" customFormat="1" ht="15" customHeight="1">
      <c r="A114" s="10">
        <v>105</v>
      </c>
      <c r="B114" s="21" t="s">
        <v>109</v>
      </c>
      <c r="C114" s="14" t="s">
        <v>19</v>
      </c>
      <c r="D114" s="10"/>
      <c r="E114" s="21" t="s">
        <v>24</v>
      </c>
      <c r="F114" s="22"/>
      <c r="G114" s="19" t="s">
        <v>22</v>
      </c>
      <c r="H114" s="92"/>
      <c r="I114" s="87"/>
      <c r="J114" s="87"/>
      <c r="K114" s="90"/>
      <c r="L114" s="90"/>
      <c r="M114" s="87"/>
      <c r="N114" s="146"/>
      <c r="O114" s="147"/>
      <c r="P114" s="147"/>
      <c r="Q114" s="90"/>
      <c r="R114" s="20"/>
      <c r="S114" s="20"/>
      <c r="U114" s="20"/>
    </row>
    <row r="115" spans="1:1021" s="3" customFormat="1" ht="15" customHeight="1">
      <c r="A115" s="10">
        <v>106</v>
      </c>
      <c r="B115" s="21" t="s">
        <v>109</v>
      </c>
      <c r="C115" s="14" t="s">
        <v>19</v>
      </c>
      <c r="D115" s="10"/>
      <c r="E115" s="21" t="s">
        <v>24</v>
      </c>
      <c r="F115" s="22"/>
      <c r="G115" s="19" t="s">
        <v>25</v>
      </c>
      <c r="H115" s="80"/>
      <c r="I115" s="84"/>
      <c r="J115" s="84"/>
      <c r="K115" s="94"/>
      <c r="L115" s="94"/>
      <c r="M115" s="84"/>
      <c r="N115" s="84"/>
      <c r="O115" s="95"/>
      <c r="P115" s="95"/>
      <c r="Q115" s="84"/>
    </row>
    <row r="116" spans="1:1021" s="3" customFormat="1" ht="15" customHeight="1">
      <c r="A116" s="10">
        <v>107</v>
      </c>
      <c r="B116" s="21" t="s">
        <v>110</v>
      </c>
      <c r="C116" s="14" t="s">
        <v>19</v>
      </c>
      <c r="D116" s="10"/>
      <c r="E116" s="21" t="s">
        <v>111</v>
      </c>
      <c r="F116" s="23"/>
      <c r="G116" s="19" t="s">
        <v>22</v>
      </c>
      <c r="H116" s="92"/>
      <c r="I116" s="87"/>
      <c r="J116" s="87"/>
      <c r="K116" s="90"/>
      <c r="L116" s="90"/>
      <c r="M116" s="87"/>
      <c r="N116" s="87"/>
      <c r="O116" s="93"/>
      <c r="P116" s="93"/>
      <c r="Q116" s="90"/>
      <c r="R116" s="20"/>
      <c r="S116" s="20"/>
      <c r="U116" s="20"/>
    </row>
    <row r="117" spans="1:1021" s="3" customFormat="1" ht="15" customHeight="1">
      <c r="A117" s="10">
        <v>108</v>
      </c>
      <c r="B117" s="21" t="s">
        <v>110</v>
      </c>
      <c r="C117" s="14" t="s">
        <v>19</v>
      </c>
      <c r="D117" s="10"/>
      <c r="E117" s="21" t="s">
        <v>111</v>
      </c>
      <c r="F117" s="22"/>
      <c r="G117" s="19" t="s">
        <v>33</v>
      </c>
      <c r="H117" s="80"/>
      <c r="I117" s="103"/>
      <c r="J117" s="103"/>
      <c r="K117" s="104"/>
      <c r="L117" s="104"/>
      <c r="M117" s="103"/>
      <c r="N117" s="103"/>
      <c r="O117" s="154"/>
      <c r="P117" s="105"/>
      <c r="Q117" s="105"/>
    </row>
    <row r="118" spans="1:1021" s="3" customFormat="1" ht="15" customHeight="1">
      <c r="A118" s="10">
        <v>109</v>
      </c>
      <c r="B118" s="21" t="s">
        <v>112</v>
      </c>
      <c r="C118" s="14" t="s">
        <v>19</v>
      </c>
      <c r="D118" s="21"/>
      <c r="E118" s="21" t="s">
        <v>24</v>
      </c>
      <c r="F118" s="21"/>
      <c r="G118" s="19" t="s">
        <v>25</v>
      </c>
      <c r="H118" s="80"/>
      <c r="I118" s="84"/>
      <c r="J118" s="84"/>
      <c r="K118" s="94"/>
      <c r="L118" s="94"/>
      <c r="M118" s="84"/>
      <c r="N118" s="84"/>
      <c r="O118" s="95"/>
      <c r="P118" s="84"/>
      <c r="Q118" s="84"/>
    </row>
    <row r="119" spans="1:1021" s="3" customFormat="1" ht="15" customHeight="1">
      <c r="A119" s="10">
        <v>110</v>
      </c>
      <c r="B119" s="29" t="s">
        <v>112</v>
      </c>
      <c r="C119" s="14" t="s">
        <v>19</v>
      </c>
      <c r="D119" s="10"/>
      <c r="E119" s="21" t="s">
        <v>24</v>
      </c>
      <c r="F119" s="22"/>
      <c r="G119" s="19" t="s">
        <v>33</v>
      </c>
      <c r="H119" s="80"/>
      <c r="I119" s="103"/>
      <c r="J119" s="103"/>
      <c r="K119" s="104"/>
      <c r="L119" s="104"/>
      <c r="M119" s="103"/>
      <c r="N119" s="84"/>
      <c r="O119" s="95"/>
      <c r="P119" s="95"/>
      <c r="Q119" s="84"/>
    </row>
    <row r="120" spans="1:1021" s="3" customFormat="1" ht="15" customHeight="1">
      <c r="A120" s="10">
        <v>111</v>
      </c>
      <c r="B120" s="34" t="s">
        <v>112</v>
      </c>
      <c r="C120" s="14" t="s">
        <v>19</v>
      </c>
      <c r="D120" s="10"/>
      <c r="E120" s="21" t="s">
        <v>24</v>
      </c>
      <c r="F120" s="22"/>
      <c r="G120" s="19" t="s">
        <v>47</v>
      </c>
      <c r="H120" s="80"/>
      <c r="I120" s="84"/>
      <c r="J120" s="84"/>
      <c r="K120" s="84"/>
      <c r="L120" s="84"/>
      <c r="M120" s="84"/>
      <c r="N120" s="84"/>
      <c r="O120" s="95"/>
      <c r="P120" s="84"/>
      <c r="Q120" s="150"/>
    </row>
    <row r="121" spans="1:1021" s="3" customFormat="1" ht="15" customHeight="1">
      <c r="A121" s="10">
        <v>112</v>
      </c>
      <c r="B121" s="34" t="s">
        <v>112</v>
      </c>
      <c r="C121" s="14" t="s">
        <v>19</v>
      </c>
      <c r="D121" s="10"/>
      <c r="E121" s="21" t="s">
        <v>24</v>
      </c>
      <c r="F121" s="23"/>
      <c r="G121" s="19" t="s">
        <v>22</v>
      </c>
      <c r="H121" s="92"/>
      <c r="I121" s="87"/>
      <c r="J121" s="87"/>
      <c r="K121" s="87"/>
      <c r="L121" s="87"/>
      <c r="M121" s="87"/>
      <c r="N121" s="87"/>
      <c r="O121" s="93"/>
      <c r="P121" s="93"/>
      <c r="Q121" s="90"/>
      <c r="R121" s="20"/>
      <c r="S121" s="20"/>
      <c r="U121" s="20"/>
    </row>
    <row r="122" spans="1:1021" s="3" customFormat="1" ht="15" customHeight="1">
      <c r="A122" s="10">
        <v>113</v>
      </c>
      <c r="B122" s="21" t="s">
        <v>113</v>
      </c>
      <c r="C122" s="14" t="s">
        <v>54</v>
      </c>
      <c r="D122" s="10" t="s">
        <v>69</v>
      </c>
      <c r="E122" s="21" t="s">
        <v>24</v>
      </c>
      <c r="F122" s="23"/>
      <c r="G122" s="19" t="s">
        <v>22</v>
      </c>
      <c r="H122" s="92"/>
      <c r="I122" s="87"/>
      <c r="J122" s="87"/>
      <c r="K122" s="87"/>
      <c r="L122" s="87"/>
      <c r="M122" s="87"/>
      <c r="N122" s="87"/>
      <c r="O122" s="93"/>
      <c r="P122" s="93"/>
      <c r="Q122" s="90"/>
      <c r="R122" s="20"/>
      <c r="S122" s="20"/>
      <c r="U122" s="20"/>
    </row>
    <row r="123" spans="1:1021" s="3" customFormat="1" ht="15" customHeight="1">
      <c r="A123" s="10">
        <v>114</v>
      </c>
      <c r="B123" s="29" t="s">
        <v>113</v>
      </c>
      <c r="C123" s="14" t="s">
        <v>54</v>
      </c>
      <c r="D123" s="10" t="s">
        <v>69</v>
      </c>
      <c r="E123" s="21" t="s">
        <v>24</v>
      </c>
      <c r="F123" s="22"/>
      <c r="G123" s="19" t="s">
        <v>25</v>
      </c>
      <c r="H123" s="80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1:1021" s="3" customFormat="1" ht="15" customHeight="1">
      <c r="A124" s="10">
        <v>115</v>
      </c>
      <c r="B124" s="39" t="s">
        <v>114</v>
      </c>
      <c r="C124" s="14" t="s">
        <v>19</v>
      </c>
      <c r="D124" s="11"/>
      <c r="E124" s="21" t="s">
        <v>20</v>
      </c>
      <c r="F124" s="26"/>
      <c r="G124" s="27" t="s">
        <v>22</v>
      </c>
      <c r="H124" s="116"/>
      <c r="I124" s="117"/>
      <c r="J124" s="117"/>
      <c r="K124" s="117"/>
      <c r="L124" s="117"/>
      <c r="M124" s="87"/>
      <c r="N124" s="117"/>
      <c r="O124" s="118"/>
      <c r="P124" s="118"/>
      <c r="Q124" s="90"/>
      <c r="R124" s="20"/>
      <c r="S124" s="20"/>
      <c r="U124" s="20"/>
    </row>
    <row r="125" spans="1:1021" s="3" customFormat="1" ht="15" customHeight="1">
      <c r="A125" s="10">
        <v>116</v>
      </c>
      <c r="B125" s="21" t="s">
        <v>114</v>
      </c>
      <c r="C125" s="14" t="s">
        <v>19</v>
      </c>
      <c r="D125" s="21"/>
      <c r="E125" s="21" t="s">
        <v>20</v>
      </c>
      <c r="F125" s="21"/>
      <c r="G125" s="19" t="s">
        <v>21</v>
      </c>
      <c r="H125" s="80"/>
      <c r="I125" s="115"/>
      <c r="J125" s="115"/>
      <c r="K125" s="120"/>
      <c r="L125" s="120"/>
      <c r="M125" s="115"/>
      <c r="N125" s="84"/>
      <c r="O125" s="84"/>
      <c r="P125" s="84"/>
      <c r="Q125" s="84"/>
    </row>
    <row r="126" spans="1:1021" s="3" customFormat="1" ht="15" customHeight="1">
      <c r="A126" s="10">
        <v>117</v>
      </c>
      <c r="B126" s="21" t="s">
        <v>115</v>
      </c>
      <c r="C126" s="14" t="s">
        <v>19</v>
      </c>
      <c r="D126" s="10"/>
      <c r="E126" s="21" t="s">
        <v>116</v>
      </c>
      <c r="F126" s="23"/>
      <c r="G126" s="19" t="s">
        <v>22</v>
      </c>
      <c r="H126" s="92">
        <v>3</v>
      </c>
      <c r="I126" s="87"/>
      <c r="J126" s="87"/>
      <c r="K126" s="87"/>
      <c r="L126" s="87"/>
      <c r="M126" s="87"/>
      <c r="N126" s="87"/>
      <c r="O126" s="93"/>
      <c r="P126" s="93"/>
      <c r="Q126" s="90"/>
      <c r="R126" s="20"/>
      <c r="S126" s="20"/>
      <c r="U126" s="20"/>
    </row>
    <row r="127" spans="1:1021" s="3" customFormat="1" ht="15" customHeight="1">
      <c r="A127" s="10">
        <v>118</v>
      </c>
      <c r="B127" s="21" t="s">
        <v>115</v>
      </c>
      <c r="C127" s="14" t="s">
        <v>19</v>
      </c>
      <c r="D127" s="10"/>
      <c r="E127" s="21" t="s">
        <v>116</v>
      </c>
      <c r="F127" s="22"/>
      <c r="G127" s="19" t="s">
        <v>25</v>
      </c>
      <c r="H127" s="80"/>
      <c r="I127" s="84"/>
      <c r="J127" s="84"/>
      <c r="K127" s="84"/>
      <c r="L127" s="84"/>
      <c r="M127" s="84"/>
      <c r="N127" s="84"/>
      <c r="O127" s="95"/>
      <c r="P127" s="95"/>
      <c r="Q127" s="84"/>
    </row>
    <row r="128" spans="1:1021" s="18" customFormat="1" ht="15" customHeight="1">
      <c r="A128" s="10">
        <v>119</v>
      </c>
      <c r="B128" s="40" t="s">
        <v>115</v>
      </c>
      <c r="C128" s="14" t="s">
        <v>19</v>
      </c>
      <c r="D128" s="10"/>
      <c r="E128" s="21" t="s">
        <v>116</v>
      </c>
      <c r="F128" s="22"/>
      <c r="G128" s="19" t="s">
        <v>47</v>
      </c>
      <c r="H128" s="80"/>
      <c r="I128" s="84"/>
      <c r="J128" s="84"/>
      <c r="K128" s="84"/>
      <c r="L128" s="84"/>
      <c r="M128" s="84"/>
      <c r="N128" s="155"/>
      <c r="O128" s="155"/>
      <c r="P128" s="155"/>
      <c r="Q128" s="84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</row>
    <row r="129" spans="1:1021" s="3" customFormat="1" ht="15" customHeight="1">
      <c r="A129" s="10">
        <v>120</v>
      </c>
      <c r="B129" s="21" t="s">
        <v>117</v>
      </c>
      <c r="C129" s="14" t="s">
        <v>19</v>
      </c>
      <c r="D129" s="10"/>
      <c r="E129" s="21" t="s">
        <v>43</v>
      </c>
      <c r="F129" s="23"/>
      <c r="G129" s="19" t="s">
        <v>22</v>
      </c>
      <c r="H129" s="92"/>
      <c r="I129" s="87"/>
      <c r="J129" s="87"/>
      <c r="K129" s="87"/>
      <c r="L129" s="87"/>
      <c r="M129" s="87"/>
      <c r="N129" s="146"/>
      <c r="O129" s="156"/>
      <c r="P129" s="156"/>
      <c r="Q129" s="90"/>
      <c r="R129" s="20"/>
      <c r="S129" s="20"/>
      <c r="U129" s="20"/>
    </row>
    <row r="130" spans="1:1021" s="3" customFormat="1" ht="15" customHeight="1">
      <c r="A130" s="10">
        <v>121</v>
      </c>
      <c r="B130" s="21" t="s">
        <v>117</v>
      </c>
      <c r="C130" s="14" t="s">
        <v>19</v>
      </c>
      <c r="D130" s="10"/>
      <c r="E130" s="21" t="s">
        <v>43</v>
      </c>
      <c r="F130" s="22"/>
      <c r="G130" s="19" t="s">
        <v>44</v>
      </c>
      <c r="H130" s="80"/>
      <c r="I130" s="105"/>
      <c r="J130" s="105"/>
      <c r="K130" s="106"/>
      <c r="L130" s="106"/>
      <c r="M130" s="105"/>
      <c r="N130" s="107"/>
      <c r="O130" s="108"/>
      <c r="P130" s="107"/>
      <c r="Q130" s="107"/>
    </row>
    <row r="131" spans="1:1021" s="3" customFormat="1" ht="15" customHeight="1">
      <c r="A131" s="10">
        <v>122</v>
      </c>
      <c r="B131" s="21" t="s">
        <v>118</v>
      </c>
      <c r="C131" s="14"/>
      <c r="D131" s="10"/>
      <c r="E131" s="21"/>
      <c r="F131" s="22"/>
      <c r="G131" s="19" t="s">
        <v>22</v>
      </c>
      <c r="H131" s="92"/>
      <c r="I131" s="157"/>
      <c r="J131" s="157"/>
      <c r="K131" s="158"/>
      <c r="L131" s="158"/>
      <c r="M131" s="87"/>
      <c r="N131" s="159"/>
      <c r="O131" s="160"/>
      <c r="P131" s="160"/>
      <c r="Q131" s="90"/>
      <c r="R131" s="20"/>
      <c r="S131" s="20"/>
      <c r="U131" s="20"/>
    </row>
    <row r="132" spans="1:1021" s="3" customFormat="1" ht="15" customHeight="1">
      <c r="A132" s="10">
        <v>123</v>
      </c>
      <c r="B132" s="21" t="s">
        <v>118</v>
      </c>
      <c r="C132" s="14"/>
      <c r="D132" s="10"/>
      <c r="E132" s="21"/>
      <c r="F132" s="22"/>
      <c r="G132" s="19" t="s">
        <v>25</v>
      </c>
      <c r="H132" s="80">
        <v>1</v>
      </c>
      <c r="I132" s="104"/>
      <c r="J132" s="104"/>
      <c r="K132" s="104"/>
      <c r="L132" s="106"/>
      <c r="M132" s="104"/>
      <c r="N132" s="106"/>
      <c r="O132" s="161"/>
      <c r="P132" s="161"/>
      <c r="Q132" s="106"/>
      <c r="R132" s="18"/>
    </row>
    <row r="133" spans="1:1021" s="18" customFormat="1" ht="15" customHeight="1">
      <c r="A133" s="10">
        <v>124</v>
      </c>
      <c r="B133" s="13" t="s">
        <v>119</v>
      </c>
      <c r="C133" s="14" t="s">
        <v>19</v>
      </c>
      <c r="D133" s="10"/>
      <c r="E133" s="21" t="s">
        <v>43</v>
      </c>
      <c r="F133" s="16"/>
      <c r="G133" s="17" t="s">
        <v>22</v>
      </c>
      <c r="H133" s="85"/>
      <c r="I133" s="101"/>
      <c r="J133" s="101"/>
      <c r="K133" s="101"/>
      <c r="L133" s="101"/>
      <c r="M133" s="87"/>
      <c r="N133" s="101"/>
      <c r="O133" s="102"/>
      <c r="P133" s="102"/>
      <c r="Q133" s="90"/>
      <c r="R133" s="20"/>
      <c r="S133" s="20"/>
      <c r="T133" s="3"/>
      <c r="U133" s="20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</row>
    <row r="134" spans="1:1021" s="18" customFormat="1" ht="15" customHeight="1">
      <c r="A134" s="10">
        <v>125</v>
      </c>
      <c r="B134" s="13" t="s">
        <v>119</v>
      </c>
      <c r="C134" s="14" t="s">
        <v>19</v>
      </c>
      <c r="D134" s="10"/>
      <c r="E134" s="21"/>
      <c r="F134" s="41"/>
      <c r="G134" s="19" t="s">
        <v>44</v>
      </c>
      <c r="H134" s="162"/>
      <c r="I134" s="105"/>
      <c r="J134" s="105"/>
      <c r="K134" s="104"/>
      <c r="L134" s="106"/>
      <c r="M134" s="105"/>
      <c r="N134" s="107"/>
      <c r="O134" s="108"/>
      <c r="P134" s="108"/>
      <c r="Q134" s="10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126</v>
      </c>
      <c r="B135" s="21" t="s">
        <v>120</v>
      </c>
      <c r="C135" s="14"/>
      <c r="D135" s="10"/>
      <c r="E135" s="21"/>
      <c r="F135" s="22"/>
      <c r="G135" s="19" t="s">
        <v>25</v>
      </c>
      <c r="H135" s="80"/>
      <c r="I135" s="104"/>
      <c r="J135" s="104"/>
      <c r="K135" s="104"/>
      <c r="L135" s="104"/>
      <c r="M135" s="104"/>
      <c r="N135" s="104"/>
      <c r="O135" s="121"/>
      <c r="P135" s="121"/>
      <c r="Q135" s="104"/>
    </row>
    <row r="136" spans="1:1021" s="3" customFormat="1" ht="15" customHeight="1">
      <c r="A136" s="10">
        <v>127</v>
      </c>
      <c r="B136" s="21" t="s">
        <v>120</v>
      </c>
      <c r="C136" s="14"/>
      <c r="D136" s="10"/>
      <c r="E136" s="21"/>
      <c r="F136" s="22"/>
      <c r="G136" s="19" t="s">
        <v>44</v>
      </c>
      <c r="H136" s="80"/>
      <c r="I136" s="82"/>
      <c r="J136" s="82"/>
      <c r="K136" s="94"/>
      <c r="L136" s="94"/>
      <c r="M136" s="84"/>
      <c r="N136" s="82"/>
      <c r="O136" s="95"/>
      <c r="P136" s="95"/>
      <c r="Q136" s="84"/>
      <c r="R136" s="18"/>
    </row>
    <row r="137" spans="1:1021" s="18" customFormat="1" ht="15" customHeight="1">
      <c r="A137" s="10">
        <v>128</v>
      </c>
      <c r="B137" s="21" t="s">
        <v>121</v>
      </c>
      <c r="C137" s="14" t="s">
        <v>54</v>
      </c>
      <c r="D137" s="10"/>
      <c r="E137" s="21" t="s">
        <v>122</v>
      </c>
      <c r="F137" s="23"/>
      <c r="G137" s="19" t="s">
        <v>22</v>
      </c>
      <c r="H137" s="92"/>
      <c r="I137" s="87"/>
      <c r="J137" s="87"/>
      <c r="K137" s="87"/>
      <c r="L137" s="87"/>
      <c r="M137" s="87"/>
      <c r="N137" s="87"/>
      <c r="O137" s="93"/>
      <c r="P137" s="93"/>
      <c r="Q137" s="90"/>
      <c r="R137" s="20"/>
      <c r="S137" s="20"/>
      <c r="T137" s="3"/>
      <c r="U137" s="20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</row>
    <row r="138" spans="1:1021" s="18" customFormat="1" ht="15" customHeight="1">
      <c r="A138" s="10">
        <v>129</v>
      </c>
      <c r="B138" s="21" t="s">
        <v>121</v>
      </c>
      <c r="C138" s="14" t="s">
        <v>54</v>
      </c>
      <c r="D138" s="10"/>
      <c r="E138" s="21" t="s">
        <v>122</v>
      </c>
      <c r="F138" s="22"/>
      <c r="G138" s="19" t="s">
        <v>47</v>
      </c>
      <c r="H138" s="80"/>
      <c r="I138" s="84"/>
      <c r="J138" s="84"/>
      <c r="K138" s="84"/>
      <c r="L138" s="84"/>
      <c r="M138" s="84"/>
      <c r="N138" s="84"/>
      <c r="O138" s="95"/>
      <c r="P138" s="95"/>
      <c r="Q138" s="84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3" customFormat="1" ht="15" customHeight="1">
      <c r="A139" s="10">
        <v>130</v>
      </c>
      <c r="B139" s="21" t="s">
        <v>123</v>
      </c>
      <c r="C139" s="14" t="s">
        <v>19</v>
      </c>
      <c r="D139" s="10"/>
      <c r="E139" s="21" t="s">
        <v>24</v>
      </c>
      <c r="F139" s="22"/>
      <c r="G139" s="19" t="s">
        <v>33</v>
      </c>
      <c r="H139" s="80"/>
      <c r="I139" s="103"/>
      <c r="J139" s="103"/>
      <c r="K139" s="104"/>
      <c r="L139" s="104"/>
      <c r="M139" s="103"/>
      <c r="N139" s="155"/>
      <c r="O139" s="155"/>
      <c r="P139" s="155"/>
      <c r="Q139" s="84"/>
      <c r="R139" s="18"/>
    </row>
    <row r="140" spans="1:1021" s="3" customFormat="1" ht="15" customHeight="1">
      <c r="A140" s="10">
        <v>131</v>
      </c>
      <c r="B140" s="21" t="s">
        <v>123</v>
      </c>
      <c r="C140" s="14"/>
      <c r="D140" s="10"/>
      <c r="E140" s="21"/>
      <c r="F140" s="22"/>
      <c r="G140" s="19" t="s">
        <v>25</v>
      </c>
      <c r="H140" s="80"/>
      <c r="I140" s="84"/>
      <c r="J140" s="84"/>
      <c r="K140" s="84"/>
      <c r="L140" s="84"/>
      <c r="M140" s="84"/>
      <c r="N140" s="84"/>
      <c r="O140" s="91"/>
      <c r="P140" s="91"/>
      <c r="Q140" s="84"/>
      <c r="R140" s="18"/>
    </row>
    <row r="141" spans="1:1021" s="3" customFormat="1" ht="15" customHeight="1">
      <c r="A141" s="10">
        <v>132</v>
      </c>
      <c r="B141" s="21" t="s">
        <v>124</v>
      </c>
      <c r="C141" s="14" t="s">
        <v>19</v>
      </c>
      <c r="D141" s="10"/>
      <c r="E141" s="21" t="s">
        <v>24</v>
      </c>
      <c r="F141" s="22"/>
      <c r="G141" s="19" t="s">
        <v>22</v>
      </c>
      <c r="H141" s="92">
        <v>1</v>
      </c>
      <c r="I141" s="87"/>
      <c r="J141" s="87"/>
      <c r="K141" s="87"/>
      <c r="L141" s="87"/>
      <c r="M141" s="87"/>
      <c r="N141" s="87"/>
      <c r="O141" s="99"/>
      <c r="P141" s="99"/>
      <c r="Q141" s="90"/>
      <c r="R141" s="20"/>
      <c r="S141" s="20"/>
      <c r="U141" s="20"/>
    </row>
    <row r="142" spans="1:1021" ht="15" customHeight="1">
      <c r="A142" s="10">
        <v>133</v>
      </c>
      <c r="B142" s="21" t="s">
        <v>124</v>
      </c>
      <c r="C142" s="14" t="s">
        <v>19</v>
      </c>
      <c r="D142" s="10"/>
      <c r="E142" s="21" t="s">
        <v>24</v>
      </c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  <c r="R142" s="18"/>
    </row>
    <row r="143" spans="1:1021" s="3" customFormat="1" ht="15" customHeight="1">
      <c r="A143" s="10">
        <v>134</v>
      </c>
      <c r="B143" s="21" t="s">
        <v>125</v>
      </c>
      <c r="C143" s="14" t="s">
        <v>19</v>
      </c>
      <c r="D143" s="10"/>
      <c r="E143" s="21"/>
      <c r="F143" s="23"/>
      <c r="G143" s="19" t="s">
        <v>22</v>
      </c>
      <c r="H143" s="116"/>
      <c r="I143" s="117"/>
      <c r="J143" s="117"/>
      <c r="K143" s="117"/>
      <c r="L143" s="117"/>
      <c r="M143" s="163"/>
      <c r="N143" s="87"/>
      <c r="O143" s="93"/>
      <c r="P143" s="93"/>
      <c r="Q143" s="90"/>
      <c r="R143" s="20"/>
      <c r="S143" s="20"/>
      <c r="U143" s="20"/>
    </row>
    <row r="144" spans="1:1021" ht="15" customHeight="1">
      <c r="A144" s="10">
        <v>135</v>
      </c>
      <c r="B144" s="21" t="s">
        <v>125</v>
      </c>
      <c r="C144" s="14" t="s">
        <v>19</v>
      </c>
      <c r="D144" s="10"/>
      <c r="E144" s="21" t="s">
        <v>126</v>
      </c>
      <c r="F144" s="22"/>
      <c r="G144" s="19" t="s">
        <v>33</v>
      </c>
      <c r="H144" s="80"/>
      <c r="I144" s="103"/>
      <c r="J144" s="103"/>
      <c r="K144" s="104"/>
      <c r="L144" s="104"/>
      <c r="M144" s="103"/>
      <c r="N144" s="103"/>
      <c r="O144" s="103"/>
      <c r="P144" s="105"/>
      <c r="Q144" s="105"/>
    </row>
    <row r="145" spans="1:1021" ht="15" customHeight="1">
      <c r="A145" s="10">
        <v>136</v>
      </c>
      <c r="B145" s="21" t="s">
        <v>127</v>
      </c>
      <c r="C145" s="14"/>
      <c r="D145" s="10"/>
      <c r="E145" s="21"/>
      <c r="F145" s="22"/>
      <c r="G145" s="19" t="s">
        <v>21</v>
      </c>
      <c r="H145" s="80"/>
      <c r="I145" s="115"/>
      <c r="J145" s="115"/>
      <c r="K145" s="120"/>
      <c r="L145" s="120"/>
      <c r="M145" s="164"/>
      <c r="N145" s="84"/>
      <c r="O145" s="91"/>
      <c r="P145" s="91"/>
      <c r="Q145" s="84"/>
    </row>
    <row r="146" spans="1:1021" ht="15" customHeight="1">
      <c r="A146" s="10">
        <v>137</v>
      </c>
      <c r="B146" s="21" t="s">
        <v>127</v>
      </c>
      <c r="C146" s="14"/>
      <c r="D146" s="10"/>
      <c r="E146" s="21"/>
      <c r="F146" s="22"/>
      <c r="G146" s="19" t="s">
        <v>22</v>
      </c>
      <c r="H146" s="92"/>
      <c r="I146" s="87"/>
      <c r="J146" s="87"/>
      <c r="K146" s="87"/>
      <c r="L146" s="87"/>
      <c r="M146" s="87"/>
      <c r="N146" s="87"/>
      <c r="O146" s="99"/>
      <c r="P146" s="99"/>
      <c r="Q146" s="90"/>
      <c r="R146" s="20"/>
      <c r="S146" s="20"/>
      <c r="U146" s="20"/>
    </row>
    <row r="147" spans="1:1021" ht="15" customHeight="1">
      <c r="A147" s="10">
        <v>138</v>
      </c>
      <c r="B147" s="21" t="s">
        <v>128</v>
      </c>
      <c r="C147" s="14"/>
      <c r="D147" s="10"/>
      <c r="E147" s="21"/>
      <c r="F147" s="22"/>
      <c r="G147" s="19" t="s">
        <v>22</v>
      </c>
      <c r="H147" s="92"/>
      <c r="I147" s="165"/>
      <c r="J147" s="165"/>
      <c r="K147" s="165"/>
      <c r="L147" s="165"/>
      <c r="M147" s="87"/>
      <c r="N147" s="87"/>
      <c r="O147" s="99"/>
      <c r="P147" s="99"/>
      <c r="Q147" s="87"/>
      <c r="R147" s="20"/>
      <c r="S147" s="20"/>
      <c r="U147" s="20"/>
    </row>
    <row r="148" spans="1:1021" s="3" customFormat="1" ht="15" customHeight="1">
      <c r="A148" s="10">
        <v>139</v>
      </c>
      <c r="B148" s="21" t="s">
        <v>128</v>
      </c>
      <c r="C148" s="14"/>
      <c r="D148" s="10"/>
      <c r="E148" s="21"/>
      <c r="F148" s="22"/>
      <c r="G148" s="19" t="s">
        <v>33</v>
      </c>
      <c r="H148" s="80"/>
      <c r="I148" s="84"/>
      <c r="J148" s="84"/>
      <c r="K148" s="84"/>
      <c r="L148" s="84"/>
      <c r="M148" s="84"/>
      <c r="N148" s="84"/>
      <c r="O148" s="91"/>
      <c r="P148" s="91"/>
      <c r="Q148" s="84"/>
      <c r="R148" s="18"/>
    </row>
    <row r="149" spans="1:1021" s="3" customFormat="1" ht="15" customHeight="1">
      <c r="A149" s="10">
        <v>140</v>
      </c>
      <c r="B149" s="21" t="s">
        <v>129</v>
      </c>
      <c r="C149" s="14" t="s">
        <v>19</v>
      </c>
      <c r="D149" s="10"/>
      <c r="E149" s="21" t="s">
        <v>39</v>
      </c>
      <c r="F149" s="22"/>
      <c r="G149" s="19" t="s">
        <v>22</v>
      </c>
      <c r="H149" s="92"/>
      <c r="I149" s="87"/>
      <c r="J149" s="87"/>
      <c r="K149" s="87"/>
      <c r="L149" s="87"/>
      <c r="M149" s="87"/>
      <c r="N149" s="87"/>
      <c r="O149" s="99"/>
      <c r="P149" s="99"/>
      <c r="Q149" s="90"/>
      <c r="R149" s="20"/>
      <c r="S149" s="20"/>
      <c r="T149" s="18"/>
      <c r="U149" s="20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</row>
    <row r="150" spans="1:1021" s="3" customFormat="1" ht="15" customHeight="1">
      <c r="A150" s="10">
        <v>141</v>
      </c>
      <c r="B150" s="21" t="s">
        <v>130</v>
      </c>
      <c r="C150" s="14" t="s">
        <v>19</v>
      </c>
      <c r="D150" s="10"/>
      <c r="E150" s="21" t="s">
        <v>39</v>
      </c>
      <c r="F150" s="23"/>
      <c r="G150" s="19" t="s">
        <v>22</v>
      </c>
      <c r="H150" s="92"/>
      <c r="I150" s="87"/>
      <c r="J150" s="87"/>
      <c r="K150" s="90"/>
      <c r="L150" s="90"/>
      <c r="M150" s="87"/>
      <c r="N150" s="87"/>
      <c r="O150" s="93"/>
      <c r="P150" s="93"/>
      <c r="Q150" s="90"/>
      <c r="R150" s="20"/>
      <c r="S150" s="20"/>
      <c r="U150" s="20"/>
    </row>
    <row r="151" spans="1:1021" s="3" customFormat="1" ht="15" customHeight="1">
      <c r="A151" s="10">
        <v>142</v>
      </c>
      <c r="B151" s="21" t="s">
        <v>131</v>
      </c>
      <c r="C151" s="14" t="s">
        <v>19</v>
      </c>
      <c r="D151" s="10"/>
      <c r="E151" s="21" t="s">
        <v>39</v>
      </c>
      <c r="F151" s="22"/>
      <c r="G151" s="19" t="s">
        <v>22</v>
      </c>
      <c r="H151" s="92"/>
      <c r="I151" s="87"/>
      <c r="J151" s="87"/>
      <c r="K151" s="90"/>
      <c r="L151" s="90"/>
      <c r="M151" s="87"/>
      <c r="N151" s="87"/>
      <c r="O151" s="99"/>
      <c r="P151" s="99"/>
      <c r="Q151" s="90"/>
      <c r="R151" s="20"/>
      <c r="S151" s="20"/>
      <c r="U151" s="20"/>
    </row>
    <row r="152" spans="1:1021" s="3" customFormat="1" ht="15" customHeight="1">
      <c r="A152" s="10">
        <v>143</v>
      </c>
      <c r="B152" s="21" t="s">
        <v>132</v>
      </c>
      <c r="C152" s="14"/>
      <c r="D152" s="10"/>
      <c r="E152" s="21"/>
      <c r="F152" s="22"/>
      <c r="G152" s="17" t="s">
        <v>25</v>
      </c>
      <c r="H152" s="92"/>
      <c r="I152" s="87"/>
      <c r="J152" s="87"/>
      <c r="K152" s="90"/>
      <c r="L152" s="90"/>
      <c r="M152" s="87"/>
      <c r="N152" s="87"/>
      <c r="O152" s="99"/>
      <c r="P152" s="99"/>
      <c r="Q152" s="90"/>
      <c r="S152" s="20"/>
      <c r="U152" s="20"/>
    </row>
    <row r="153" spans="1:1021" s="3" customFormat="1" ht="15" customHeight="1">
      <c r="A153" s="10">
        <v>144</v>
      </c>
      <c r="B153" s="21" t="s">
        <v>131</v>
      </c>
      <c r="C153" s="14" t="s">
        <v>19</v>
      </c>
      <c r="D153" s="10"/>
      <c r="E153" s="21" t="s">
        <v>39</v>
      </c>
      <c r="F153" s="22"/>
      <c r="G153" s="17" t="s">
        <v>25</v>
      </c>
      <c r="H153" s="80"/>
      <c r="I153" s="82"/>
      <c r="J153" s="82"/>
      <c r="K153" s="94"/>
      <c r="L153" s="94"/>
      <c r="M153" s="84"/>
      <c r="N153" s="82"/>
      <c r="O153" s="95"/>
      <c r="P153" s="95"/>
      <c r="Q153" s="84"/>
    </row>
    <row r="154" spans="1:1021" ht="15" customHeight="1">
      <c r="A154" s="10">
        <v>145</v>
      </c>
      <c r="B154" s="33" t="s">
        <v>133</v>
      </c>
      <c r="C154" s="14"/>
      <c r="D154" s="10"/>
      <c r="E154" s="21"/>
      <c r="F154" s="22"/>
      <c r="G154" s="17" t="s">
        <v>44</v>
      </c>
      <c r="H154" s="80"/>
      <c r="I154" s="105"/>
      <c r="J154" s="105"/>
      <c r="K154" s="104"/>
      <c r="L154" s="106"/>
      <c r="M154" s="105"/>
      <c r="N154" s="107"/>
      <c r="O154" s="108"/>
      <c r="P154" s="107"/>
      <c r="Q154" s="107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</row>
    <row r="155" spans="1:1021" ht="15" customHeight="1">
      <c r="A155" s="10">
        <v>146</v>
      </c>
      <c r="B155" s="33" t="s">
        <v>133</v>
      </c>
      <c r="C155" s="14" t="s">
        <v>19</v>
      </c>
      <c r="D155" s="10"/>
      <c r="E155" s="21"/>
      <c r="F155" s="23"/>
      <c r="G155" s="19" t="s">
        <v>22</v>
      </c>
      <c r="H155" s="92"/>
      <c r="I155" s="87"/>
      <c r="J155" s="87"/>
      <c r="K155" s="90"/>
      <c r="L155" s="90"/>
      <c r="M155" s="87"/>
      <c r="N155" s="146"/>
      <c r="O155" s="146"/>
      <c r="P155" s="146"/>
      <c r="Q155" s="90"/>
      <c r="R155" s="20"/>
      <c r="S155" s="20"/>
      <c r="T155" s="18"/>
      <c r="U155" s="20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ht="15" customHeight="1">
      <c r="A156" s="10">
        <v>147</v>
      </c>
      <c r="B156" s="33" t="s">
        <v>134</v>
      </c>
      <c r="C156" s="14"/>
      <c r="D156" s="10"/>
      <c r="E156" s="21"/>
      <c r="F156" s="23"/>
      <c r="G156" s="19" t="s">
        <v>25</v>
      </c>
      <c r="H156" s="92"/>
      <c r="I156" s="87"/>
      <c r="J156" s="87"/>
      <c r="K156" s="90"/>
      <c r="L156" s="90"/>
      <c r="M156" s="87"/>
      <c r="N156" s="146"/>
      <c r="O156" s="147"/>
      <c r="P156" s="147"/>
      <c r="Q156" s="90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</row>
    <row r="157" spans="1:1021" ht="15" customHeight="1">
      <c r="A157" s="10">
        <v>148</v>
      </c>
      <c r="B157" s="21" t="s">
        <v>135</v>
      </c>
      <c r="C157" s="14"/>
      <c r="D157" s="21"/>
      <c r="E157" s="21"/>
      <c r="F157" s="23"/>
      <c r="G157" s="19"/>
      <c r="H157" s="92"/>
      <c r="I157" s="87"/>
      <c r="J157" s="87"/>
      <c r="K157" s="90"/>
      <c r="L157" s="90"/>
      <c r="M157" s="87"/>
      <c r="N157" s="146"/>
      <c r="O157" s="147"/>
      <c r="P157" s="147"/>
      <c r="Q157" s="90"/>
    </row>
    <row r="158" spans="1:1021" s="3" customFormat="1" ht="15" customHeight="1">
      <c r="A158" s="10">
        <v>149</v>
      </c>
      <c r="B158" s="21" t="s">
        <v>135</v>
      </c>
      <c r="C158" s="14"/>
      <c r="D158" s="21"/>
      <c r="E158" s="21"/>
      <c r="F158" s="23"/>
      <c r="G158" s="19" t="s">
        <v>33</v>
      </c>
      <c r="H158" s="92">
        <v>1</v>
      </c>
      <c r="I158" s="87"/>
      <c r="J158" s="87"/>
      <c r="K158" s="90"/>
      <c r="L158" s="90"/>
      <c r="M158" s="87"/>
      <c r="N158" s="146"/>
      <c r="O158" s="146"/>
      <c r="P158" s="146"/>
      <c r="Q158" s="90"/>
      <c r="R158" s="18"/>
    </row>
    <row r="159" spans="1:1021" s="3" customFormat="1" ht="15" customHeight="1">
      <c r="A159" s="10">
        <v>150</v>
      </c>
      <c r="B159" s="21" t="s">
        <v>136</v>
      </c>
      <c r="C159" s="14"/>
      <c r="D159" s="10"/>
      <c r="E159" s="21"/>
      <c r="F159" s="22"/>
      <c r="G159" s="19" t="s">
        <v>25</v>
      </c>
      <c r="H159" s="80"/>
      <c r="I159" s="84"/>
      <c r="J159" s="84"/>
      <c r="K159" s="94"/>
      <c r="L159" s="94"/>
      <c r="M159" s="84"/>
      <c r="N159" s="84"/>
      <c r="O159" s="84"/>
      <c r="P159" s="84"/>
      <c r="Q159" s="84"/>
      <c r="R159" s="18"/>
    </row>
    <row r="160" spans="1:1021" s="3" customFormat="1" ht="15" customHeight="1">
      <c r="A160" s="10">
        <v>151</v>
      </c>
      <c r="B160" s="21" t="s">
        <v>137</v>
      </c>
      <c r="C160" s="14" t="s">
        <v>19</v>
      </c>
      <c r="D160" s="21"/>
      <c r="E160" s="21" t="s">
        <v>32</v>
      </c>
      <c r="F160" s="23"/>
      <c r="G160" s="19" t="s">
        <v>22</v>
      </c>
      <c r="H160" s="92"/>
      <c r="I160" s="87"/>
      <c r="J160" s="87"/>
      <c r="K160" s="90"/>
      <c r="L160" s="90"/>
      <c r="M160" s="87"/>
      <c r="N160" s="146"/>
      <c r="O160" s="146"/>
      <c r="P160" s="146"/>
      <c r="Q160" s="90"/>
      <c r="R160" s="20"/>
      <c r="S160" s="20"/>
      <c r="U160" s="20"/>
    </row>
    <row r="161" spans="1:1021" s="3" customFormat="1" ht="15" customHeight="1">
      <c r="A161" s="10">
        <v>152</v>
      </c>
      <c r="B161" s="21" t="s">
        <v>137</v>
      </c>
      <c r="C161" s="14" t="s">
        <v>19</v>
      </c>
      <c r="D161" s="21"/>
      <c r="E161" s="21" t="s">
        <v>32</v>
      </c>
      <c r="F161" s="21"/>
      <c r="G161" s="19" t="s">
        <v>33</v>
      </c>
      <c r="H161" s="80"/>
      <c r="I161" s="103"/>
      <c r="J161" s="103"/>
      <c r="K161" s="104"/>
      <c r="L161" s="104"/>
      <c r="M161" s="103"/>
      <c r="N161" s="84"/>
      <c r="O161" s="84"/>
      <c r="P161" s="84"/>
      <c r="Q161" s="84"/>
    </row>
    <row r="162" spans="1:1021" ht="15" customHeight="1">
      <c r="A162" s="10">
        <v>153</v>
      </c>
      <c r="B162" s="21" t="s">
        <v>138</v>
      </c>
      <c r="C162" s="14" t="s">
        <v>19</v>
      </c>
      <c r="D162" s="10"/>
      <c r="E162" s="21" t="s">
        <v>39</v>
      </c>
      <c r="F162" s="22"/>
      <c r="G162" s="19" t="s">
        <v>22</v>
      </c>
      <c r="H162" s="92"/>
      <c r="I162" s="101"/>
      <c r="J162" s="101"/>
      <c r="K162" s="101"/>
      <c r="L162" s="101"/>
      <c r="M162" s="87"/>
      <c r="N162" s="101"/>
      <c r="O162" s="101"/>
      <c r="P162" s="101"/>
      <c r="Q162" s="90"/>
      <c r="R162" s="20"/>
      <c r="S162" s="20"/>
      <c r="U162" s="20"/>
    </row>
    <row r="163" spans="1:1021" ht="15" customHeight="1">
      <c r="A163" s="10">
        <v>154</v>
      </c>
      <c r="B163" s="21" t="s">
        <v>139</v>
      </c>
      <c r="C163" s="42" t="s">
        <v>19</v>
      </c>
      <c r="D163" s="43"/>
      <c r="E163" s="21" t="s">
        <v>39</v>
      </c>
      <c r="F163" s="23"/>
      <c r="G163" s="19" t="s">
        <v>22</v>
      </c>
      <c r="H163" s="92"/>
      <c r="I163" s="101"/>
      <c r="J163" s="101"/>
      <c r="K163" s="101"/>
      <c r="L163" s="101"/>
      <c r="M163" s="87"/>
      <c r="N163" s="101"/>
      <c r="O163" s="166"/>
      <c r="P163" s="166"/>
      <c r="Q163" s="90"/>
      <c r="R163" s="20"/>
      <c r="S163" s="20"/>
      <c r="U163" s="20"/>
    </row>
    <row r="164" spans="1:1021" ht="15" customHeight="1">
      <c r="A164" s="10">
        <v>155</v>
      </c>
      <c r="B164" s="21" t="s">
        <v>139</v>
      </c>
      <c r="C164" s="42" t="s">
        <v>19</v>
      </c>
      <c r="D164" s="43"/>
      <c r="E164" s="21" t="s">
        <v>39</v>
      </c>
      <c r="F164" s="44"/>
      <c r="G164" s="19" t="s">
        <v>25</v>
      </c>
      <c r="H164" s="167"/>
      <c r="I164" s="104"/>
      <c r="J164" s="104"/>
      <c r="K164" s="104"/>
      <c r="L164" s="104"/>
      <c r="M164" s="104"/>
      <c r="N164" s="104"/>
      <c r="O164" s="121"/>
      <c r="P164" s="121"/>
      <c r="Q164" s="104"/>
    </row>
    <row r="165" spans="1:1021" ht="15" customHeight="1">
      <c r="A165" s="10">
        <v>156</v>
      </c>
      <c r="B165" s="21" t="s">
        <v>140</v>
      </c>
      <c r="C165" s="14"/>
      <c r="D165" s="10"/>
      <c r="E165" s="21"/>
      <c r="F165" s="23"/>
      <c r="G165" s="19" t="s">
        <v>44</v>
      </c>
      <c r="H165" s="96"/>
      <c r="I165" s="97"/>
      <c r="J165" s="97"/>
      <c r="K165" s="97"/>
      <c r="L165" s="97"/>
      <c r="M165" s="84"/>
      <c r="N165" s="97"/>
      <c r="O165" s="128"/>
      <c r="P165" s="128"/>
      <c r="Q165" s="138"/>
      <c r="R165" s="18"/>
    </row>
    <row r="166" spans="1:1021" ht="15" customHeight="1">
      <c r="A166" s="10">
        <v>157</v>
      </c>
      <c r="B166" s="21" t="s">
        <v>141</v>
      </c>
      <c r="C166" s="14" t="s">
        <v>19</v>
      </c>
      <c r="D166" s="10"/>
      <c r="E166" s="21" t="s">
        <v>142</v>
      </c>
      <c r="F166" s="23"/>
      <c r="G166" s="19" t="s">
        <v>22</v>
      </c>
      <c r="H166" s="92"/>
      <c r="I166" s="87"/>
      <c r="J166" s="87"/>
      <c r="K166" s="87"/>
      <c r="L166" s="87"/>
      <c r="M166" s="87"/>
      <c r="N166" s="87"/>
      <c r="O166" s="90"/>
      <c r="P166" s="90"/>
      <c r="Q166" s="90"/>
      <c r="R166" s="20"/>
      <c r="S166" s="20"/>
      <c r="U166" s="20"/>
    </row>
    <row r="167" spans="1:1021" ht="15" customHeight="1">
      <c r="A167" s="10">
        <v>158</v>
      </c>
      <c r="B167" s="21" t="s">
        <v>141</v>
      </c>
      <c r="C167" s="14" t="s">
        <v>19</v>
      </c>
      <c r="D167" s="21"/>
      <c r="E167" s="21" t="s">
        <v>142</v>
      </c>
      <c r="F167" s="21"/>
      <c r="G167" s="19" t="s">
        <v>21</v>
      </c>
      <c r="H167" s="80"/>
      <c r="I167" s="115"/>
      <c r="J167" s="115"/>
      <c r="K167" s="120"/>
      <c r="L167" s="153"/>
      <c r="M167" s="115"/>
      <c r="N167" s="168"/>
      <c r="O167" s="169"/>
      <c r="P167" s="169"/>
      <c r="Q167" s="84"/>
      <c r="R167" s="18"/>
    </row>
    <row r="168" spans="1:1021" ht="15" customHeight="1">
      <c r="A168" s="10">
        <v>159</v>
      </c>
      <c r="B168" s="21" t="s">
        <v>143</v>
      </c>
      <c r="C168" s="14" t="s">
        <v>19</v>
      </c>
      <c r="D168" s="10"/>
      <c r="E168" s="21" t="s">
        <v>122</v>
      </c>
      <c r="F168" s="23"/>
      <c r="G168" s="19" t="s">
        <v>22</v>
      </c>
      <c r="H168" s="92">
        <v>10</v>
      </c>
      <c r="I168" s="87"/>
      <c r="J168" s="87"/>
      <c r="K168" s="87"/>
      <c r="L168" s="87"/>
      <c r="M168" s="87"/>
      <c r="N168" s="87"/>
      <c r="O168" s="87"/>
      <c r="P168" s="87"/>
      <c r="Q168" s="90"/>
      <c r="R168" s="20"/>
      <c r="S168" s="20"/>
      <c r="U168" s="20"/>
    </row>
    <row r="169" spans="1:1021" s="18" customFormat="1" ht="15" customHeight="1">
      <c r="A169" s="10">
        <v>160</v>
      </c>
      <c r="B169" s="45" t="s">
        <v>143</v>
      </c>
      <c r="C169" s="14" t="s">
        <v>19</v>
      </c>
      <c r="D169" s="10"/>
      <c r="E169" s="21"/>
      <c r="F169" s="22"/>
      <c r="G169" s="19" t="s">
        <v>47</v>
      </c>
      <c r="H169" s="80"/>
      <c r="I169" s="170"/>
      <c r="J169" s="170"/>
      <c r="K169" s="170"/>
      <c r="L169" s="170"/>
      <c r="M169" s="84"/>
      <c r="N169" s="171"/>
      <c r="O169" s="172"/>
      <c r="P169" s="172"/>
      <c r="Q169" s="84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</row>
    <row r="170" spans="1:1021" ht="15" customHeight="1">
      <c r="A170" s="10">
        <v>161</v>
      </c>
      <c r="B170" s="21" t="s">
        <v>144</v>
      </c>
      <c r="C170" s="14" t="s">
        <v>19</v>
      </c>
      <c r="D170" s="10"/>
      <c r="E170" s="21" t="s">
        <v>43</v>
      </c>
      <c r="F170" s="23"/>
      <c r="G170" s="19" t="s">
        <v>22</v>
      </c>
      <c r="H170" s="92"/>
      <c r="I170" s="87"/>
      <c r="J170" s="87"/>
      <c r="K170" s="87"/>
      <c r="L170" s="87"/>
      <c r="M170" s="87"/>
      <c r="N170" s="87"/>
      <c r="O170" s="87"/>
      <c r="P170" s="87"/>
      <c r="Q170" s="90"/>
      <c r="R170" s="20"/>
      <c r="S170" s="20"/>
      <c r="U170" s="20"/>
    </row>
    <row r="171" spans="1:1021" ht="15" customHeight="1">
      <c r="A171" s="10">
        <v>162</v>
      </c>
      <c r="B171" s="21" t="s">
        <v>145</v>
      </c>
      <c r="C171" s="14" t="s">
        <v>38</v>
      </c>
      <c r="D171" s="10"/>
      <c r="E171" s="21"/>
      <c r="F171" s="22"/>
      <c r="G171" s="19" t="s">
        <v>47</v>
      </c>
      <c r="H171" s="80">
        <v>1</v>
      </c>
      <c r="I171" s="84"/>
      <c r="J171" s="84"/>
      <c r="K171" s="84"/>
      <c r="L171" s="84"/>
      <c r="M171" s="84"/>
      <c r="N171" s="84"/>
      <c r="O171" s="95"/>
      <c r="P171" s="95"/>
      <c r="Q171" s="84"/>
      <c r="R171" s="18"/>
    </row>
    <row r="172" spans="1:1021" ht="15" customHeight="1">
      <c r="A172" s="10">
        <v>163</v>
      </c>
      <c r="B172" s="21" t="s">
        <v>145</v>
      </c>
      <c r="C172" s="14"/>
      <c r="D172" s="10"/>
      <c r="E172" s="21"/>
      <c r="F172" s="22"/>
      <c r="G172" s="19" t="s">
        <v>22</v>
      </c>
      <c r="H172" s="80"/>
      <c r="I172" s="84"/>
      <c r="J172" s="84"/>
      <c r="K172" s="84"/>
      <c r="L172" s="84"/>
      <c r="M172" s="87"/>
      <c r="N172" s="84"/>
      <c r="O172" s="84"/>
      <c r="P172" s="84"/>
      <c r="Q172" s="90"/>
      <c r="R172" s="20"/>
      <c r="S172" s="20"/>
      <c r="U172" s="20"/>
    </row>
    <row r="173" spans="1:1021" ht="15" customHeight="1">
      <c r="A173" s="10">
        <v>164</v>
      </c>
      <c r="B173" s="21" t="s">
        <v>146</v>
      </c>
      <c r="C173" s="14" t="s">
        <v>38</v>
      </c>
      <c r="D173" s="10"/>
      <c r="E173" s="21" t="s">
        <v>147</v>
      </c>
      <c r="F173" s="23"/>
      <c r="G173" s="19" t="s">
        <v>22</v>
      </c>
      <c r="H173" s="92"/>
      <c r="I173" s="87"/>
      <c r="J173" s="87"/>
      <c r="K173" s="87"/>
      <c r="L173" s="87"/>
      <c r="M173" s="87"/>
      <c r="N173" s="173"/>
      <c r="O173" s="174"/>
      <c r="P173" s="174"/>
      <c r="Q173" s="90"/>
      <c r="R173" s="20"/>
      <c r="S173" s="20"/>
      <c r="U173" s="20"/>
    </row>
    <row r="174" spans="1:1021" ht="15" customHeight="1">
      <c r="A174" s="10">
        <v>165</v>
      </c>
      <c r="B174" s="21" t="s">
        <v>146</v>
      </c>
      <c r="C174" s="14" t="s">
        <v>38</v>
      </c>
      <c r="D174" s="10"/>
      <c r="E174" s="21" t="s">
        <v>147</v>
      </c>
      <c r="F174" s="30"/>
      <c r="G174" s="19" t="s">
        <v>47</v>
      </c>
      <c r="H174" s="80"/>
      <c r="I174" s="84"/>
      <c r="J174" s="84"/>
      <c r="K174" s="84"/>
      <c r="L174" s="84"/>
      <c r="M174" s="84"/>
      <c r="N174" s="82"/>
      <c r="O174" s="82"/>
      <c r="P174" s="82"/>
      <c r="Q174" s="84"/>
      <c r="R174" s="18"/>
    </row>
    <row r="175" spans="1:1021" ht="15" customHeight="1">
      <c r="A175" s="10">
        <v>166</v>
      </c>
      <c r="B175" s="21" t="s">
        <v>145</v>
      </c>
      <c r="C175" s="14"/>
      <c r="D175" s="10"/>
      <c r="E175" s="21"/>
      <c r="F175" s="30"/>
      <c r="G175" s="19"/>
      <c r="H175" s="80"/>
      <c r="I175" s="84"/>
      <c r="J175" s="84"/>
      <c r="K175" s="84"/>
      <c r="L175" s="84"/>
      <c r="M175" s="84"/>
      <c r="N175" s="82"/>
      <c r="O175" s="129"/>
      <c r="P175" s="82"/>
      <c r="Q175" s="84"/>
      <c r="R175" s="18"/>
    </row>
    <row r="176" spans="1:1021" ht="15" customHeight="1">
      <c r="A176" s="10">
        <v>167</v>
      </c>
      <c r="B176" s="21" t="s">
        <v>148</v>
      </c>
      <c r="C176" s="14" t="s">
        <v>19</v>
      </c>
      <c r="D176" s="10"/>
      <c r="E176" s="21"/>
      <c r="F176" s="22"/>
      <c r="G176" s="19" t="s">
        <v>25</v>
      </c>
      <c r="H176" s="80"/>
      <c r="I176" s="104"/>
      <c r="J176" s="104"/>
      <c r="K176" s="104"/>
      <c r="L176" s="104"/>
      <c r="M176" s="104"/>
      <c r="N176" s="104"/>
      <c r="O176" s="121"/>
      <c r="P176" s="104"/>
      <c r="Q176" s="104"/>
    </row>
    <row r="177" spans="1:1021" ht="15" customHeight="1">
      <c r="A177" s="10">
        <v>168</v>
      </c>
      <c r="B177" s="21" t="s">
        <v>148</v>
      </c>
      <c r="C177" s="14" t="s">
        <v>19</v>
      </c>
      <c r="D177" s="10"/>
      <c r="E177" s="21" t="s">
        <v>24</v>
      </c>
      <c r="F177" s="30"/>
      <c r="G177" s="19" t="s">
        <v>22</v>
      </c>
      <c r="H177" s="92"/>
      <c r="I177" s="87"/>
      <c r="J177" s="87"/>
      <c r="K177" s="87"/>
      <c r="L177" s="87"/>
      <c r="M177" s="87"/>
      <c r="N177" s="175"/>
      <c r="O177" s="176"/>
      <c r="P177" s="176"/>
      <c r="Q177" s="90"/>
      <c r="R177" s="20"/>
      <c r="S177" s="20"/>
      <c r="U177" s="20"/>
    </row>
    <row r="178" spans="1:1021" ht="15" customHeight="1">
      <c r="A178" s="10">
        <v>169</v>
      </c>
      <c r="B178" s="21" t="s">
        <v>149</v>
      </c>
      <c r="C178" s="14" t="s">
        <v>19</v>
      </c>
      <c r="D178" s="10"/>
      <c r="E178" s="21" t="s">
        <v>39</v>
      </c>
      <c r="F178" s="22"/>
      <c r="G178" s="19" t="s">
        <v>22</v>
      </c>
      <c r="H178" s="92"/>
      <c r="I178" s="87"/>
      <c r="J178" s="87"/>
      <c r="K178" s="87"/>
      <c r="L178" s="87"/>
      <c r="M178" s="87"/>
      <c r="N178" s="87"/>
      <c r="O178" s="87"/>
      <c r="P178" s="87"/>
      <c r="Q178" s="90"/>
      <c r="R178" s="20"/>
      <c r="S178" s="20"/>
      <c r="T178" s="18"/>
      <c r="U178" s="20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  <c r="JL178" s="18"/>
      <c r="JM178" s="18"/>
      <c r="JN178" s="18"/>
      <c r="JO178" s="18"/>
      <c r="JP178" s="18"/>
      <c r="JQ178" s="18"/>
      <c r="JR178" s="18"/>
      <c r="JS178" s="18"/>
      <c r="JT178" s="18"/>
      <c r="JU178" s="18"/>
      <c r="JV178" s="18"/>
      <c r="JW178" s="18"/>
      <c r="JX178" s="18"/>
      <c r="JY178" s="18"/>
      <c r="JZ178" s="18"/>
      <c r="KA178" s="18"/>
      <c r="KB178" s="18"/>
      <c r="KC178" s="18"/>
      <c r="KD178" s="18"/>
      <c r="KE178" s="18"/>
      <c r="KF178" s="18"/>
      <c r="KG178" s="18"/>
      <c r="KH178" s="18"/>
      <c r="KI178" s="18"/>
      <c r="KJ178" s="18"/>
      <c r="KK178" s="18"/>
      <c r="KL178" s="18"/>
      <c r="KM178" s="18"/>
      <c r="KN178" s="18"/>
      <c r="KO178" s="18"/>
      <c r="KP178" s="18"/>
      <c r="KQ178" s="18"/>
      <c r="KR178" s="18"/>
      <c r="KS178" s="18"/>
      <c r="KT178" s="18"/>
      <c r="KU178" s="18"/>
      <c r="KV178" s="18"/>
      <c r="KW178" s="18"/>
      <c r="KX178" s="18"/>
      <c r="KY178" s="18"/>
      <c r="KZ178" s="18"/>
      <c r="LA178" s="18"/>
      <c r="LB178" s="18"/>
      <c r="LC178" s="18"/>
      <c r="LD178" s="18"/>
      <c r="LE178" s="18"/>
      <c r="LF178" s="18"/>
      <c r="LG178" s="18"/>
      <c r="LH178" s="18"/>
      <c r="LI178" s="18"/>
      <c r="LJ178" s="18"/>
      <c r="LK178" s="18"/>
      <c r="LL178" s="18"/>
      <c r="LM178" s="18"/>
      <c r="LN178" s="18"/>
      <c r="LO178" s="18"/>
      <c r="LP178" s="18"/>
      <c r="LQ178" s="18"/>
      <c r="LR178" s="18"/>
      <c r="LS178" s="18"/>
      <c r="LT178" s="18"/>
      <c r="LU178" s="18"/>
      <c r="LV178" s="18"/>
      <c r="LW178" s="18"/>
      <c r="LX178" s="18"/>
      <c r="LY178" s="18"/>
      <c r="LZ178" s="18"/>
      <c r="MA178" s="18"/>
      <c r="MB178" s="18"/>
      <c r="MC178" s="18"/>
      <c r="MD178" s="18"/>
      <c r="ME178" s="18"/>
      <c r="MF178" s="18"/>
      <c r="MG178" s="18"/>
      <c r="MH178" s="18"/>
      <c r="MI178" s="18"/>
      <c r="MJ178" s="18"/>
      <c r="MK178" s="18"/>
      <c r="ML178" s="18"/>
      <c r="MM178" s="18"/>
      <c r="MN178" s="18"/>
      <c r="MO178" s="18"/>
      <c r="MP178" s="18"/>
      <c r="MQ178" s="18"/>
      <c r="MR178" s="18"/>
      <c r="MS178" s="18"/>
      <c r="MT178" s="18"/>
      <c r="MU178" s="18"/>
      <c r="MV178" s="18"/>
      <c r="MW178" s="18"/>
      <c r="MX178" s="18"/>
      <c r="MY178" s="18"/>
      <c r="MZ178" s="18"/>
      <c r="NA178" s="18"/>
      <c r="NB178" s="18"/>
      <c r="NC178" s="18"/>
      <c r="ND178" s="18"/>
      <c r="NE178" s="18"/>
      <c r="NF178" s="18"/>
      <c r="NG178" s="18"/>
      <c r="NH178" s="18"/>
      <c r="NI178" s="18"/>
      <c r="NJ178" s="18"/>
      <c r="NK178" s="18"/>
      <c r="NL178" s="18"/>
      <c r="NM178" s="18"/>
      <c r="NN178" s="18"/>
      <c r="NO178" s="18"/>
      <c r="NP178" s="18"/>
      <c r="NQ178" s="18"/>
      <c r="NR178" s="18"/>
      <c r="NS178" s="18"/>
      <c r="NT178" s="18"/>
      <c r="NU178" s="18"/>
      <c r="NV178" s="18"/>
      <c r="NW178" s="18"/>
      <c r="NX178" s="18"/>
      <c r="NY178" s="18"/>
      <c r="NZ178" s="18"/>
      <c r="OA178" s="18"/>
      <c r="OB178" s="18"/>
      <c r="OC178" s="18"/>
      <c r="OD178" s="18"/>
      <c r="OE178" s="18"/>
      <c r="OF178" s="18"/>
      <c r="OG178" s="18"/>
      <c r="OH178" s="18"/>
      <c r="OI178" s="18"/>
      <c r="OJ178" s="18"/>
      <c r="OK178" s="18"/>
      <c r="OL178" s="18"/>
      <c r="OM178" s="18"/>
      <c r="ON178" s="18"/>
      <c r="OO178" s="18"/>
      <c r="OP178" s="18"/>
      <c r="OQ178" s="18"/>
      <c r="OR178" s="18"/>
      <c r="OS178" s="18"/>
      <c r="OT178" s="18"/>
      <c r="OU178" s="18"/>
      <c r="OV178" s="18"/>
      <c r="OW178" s="18"/>
      <c r="OX178" s="18"/>
      <c r="OY178" s="18"/>
      <c r="OZ178" s="18"/>
      <c r="PA178" s="18"/>
      <c r="PB178" s="18"/>
      <c r="PC178" s="18"/>
      <c r="PD178" s="18"/>
      <c r="PE178" s="18"/>
      <c r="PF178" s="18"/>
      <c r="PG178" s="18"/>
      <c r="PH178" s="18"/>
      <c r="PI178" s="18"/>
      <c r="PJ178" s="18"/>
      <c r="PK178" s="18"/>
      <c r="PL178" s="18"/>
      <c r="PM178" s="18"/>
      <c r="PN178" s="18"/>
      <c r="PO178" s="18"/>
      <c r="PP178" s="18"/>
      <c r="PQ178" s="18"/>
      <c r="PR178" s="18"/>
      <c r="PS178" s="18"/>
      <c r="PT178" s="18"/>
      <c r="PU178" s="18"/>
      <c r="PV178" s="18"/>
      <c r="PW178" s="18"/>
      <c r="PX178" s="18"/>
      <c r="PY178" s="18"/>
      <c r="PZ178" s="18"/>
      <c r="QA178" s="18"/>
      <c r="QB178" s="18"/>
      <c r="QC178" s="18"/>
      <c r="QD178" s="18"/>
      <c r="QE178" s="18"/>
      <c r="QF178" s="18"/>
      <c r="QG178" s="18"/>
      <c r="QH178" s="18"/>
      <c r="QI178" s="18"/>
      <c r="QJ178" s="18"/>
      <c r="QK178" s="18"/>
      <c r="QL178" s="18"/>
      <c r="QM178" s="18"/>
      <c r="QN178" s="18"/>
      <c r="QO178" s="18"/>
      <c r="QP178" s="18"/>
      <c r="QQ178" s="18"/>
      <c r="QR178" s="18"/>
      <c r="QS178" s="18"/>
      <c r="QT178" s="18"/>
      <c r="QU178" s="18"/>
      <c r="QV178" s="18"/>
      <c r="QW178" s="18"/>
      <c r="QX178" s="18"/>
      <c r="QY178" s="18"/>
      <c r="QZ178" s="18"/>
      <c r="RA178" s="18"/>
      <c r="RB178" s="18"/>
      <c r="RC178" s="18"/>
      <c r="RD178" s="18"/>
      <c r="RE178" s="18"/>
      <c r="RF178" s="18"/>
      <c r="RG178" s="18"/>
      <c r="RH178" s="18"/>
      <c r="RI178" s="18"/>
      <c r="RJ178" s="18"/>
      <c r="RK178" s="18"/>
      <c r="RL178" s="18"/>
      <c r="RM178" s="18"/>
      <c r="RN178" s="18"/>
      <c r="RO178" s="18"/>
      <c r="RP178" s="18"/>
      <c r="RQ178" s="18"/>
      <c r="RR178" s="18"/>
      <c r="RS178" s="18"/>
      <c r="RT178" s="18"/>
      <c r="RU178" s="18"/>
      <c r="RV178" s="18"/>
      <c r="RW178" s="18"/>
      <c r="RX178" s="18"/>
      <c r="RY178" s="18"/>
      <c r="RZ178" s="18"/>
      <c r="SA178" s="18"/>
      <c r="SB178" s="18"/>
      <c r="SC178" s="18"/>
      <c r="SD178" s="18"/>
      <c r="SE178" s="18"/>
      <c r="SF178" s="18"/>
      <c r="SG178" s="18"/>
      <c r="SH178" s="18"/>
      <c r="SI178" s="18"/>
      <c r="SJ178" s="18"/>
      <c r="SK178" s="18"/>
      <c r="SL178" s="18"/>
      <c r="SM178" s="18"/>
      <c r="SN178" s="18"/>
      <c r="SO178" s="18"/>
      <c r="SP178" s="18"/>
      <c r="SQ178" s="18"/>
      <c r="SR178" s="18"/>
      <c r="SS178" s="18"/>
      <c r="ST178" s="18"/>
      <c r="SU178" s="18"/>
      <c r="SV178" s="18"/>
      <c r="SW178" s="18"/>
      <c r="SX178" s="18"/>
      <c r="SY178" s="18"/>
      <c r="SZ178" s="18"/>
      <c r="TA178" s="18"/>
      <c r="TB178" s="18"/>
      <c r="TC178" s="18"/>
      <c r="TD178" s="18"/>
      <c r="TE178" s="18"/>
      <c r="TF178" s="18"/>
      <c r="TG178" s="18"/>
      <c r="TH178" s="18"/>
      <c r="TI178" s="18"/>
      <c r="TJ178" s="18"/>
      <c r="TK178" s="18"/>
      <c r="TL178" s="18"/>
      <c r="TM178" s="18"/>
      <c r="TN178" s="18"/>
      <c r="TO178" s="18"/>
      <c r="TP178" s="18"/>
      <c r="TQ178" s="18"/>
      <c r="TR178" s="18"/>
      <c r="TS178" s="18"/>
      <c r="TT178" s="18"/>
      <c r="TU178" s="18"/>
      <c r="TV178" s="18"/>
      <c r="TW178" s="18"/>
      <c r="TX178" s="18"/>
      <c r="TY178" s="18"/>
      <c r="TZ178" s="18"/>
      <c r="UA178" s="18"/>
      <c r="UB178" s="18"/>
      <c r="UC178" s="18"/>
      <c r="UD178" s="18"/>
      <c r="UE178" s="18"/>
      <c r="UF178" s="18"/>
      <c r="UG178" s="18"/>
      <c r="UH178" s="18"/>
      <c r="UI178" s="18"/>
      <c r="UJ178" s="18"/>
      <c r="UK178" s="18"/>
      <c r="UL178" s="18"/>
      <c r="UM178" s="18"/>
      <c r="UN178" s="18"/>
      <c r="UO178" s="18"/>
      <c r="UP178" s="18"/>
      <c r="UQ178" s="18"/>
      <c r="UR178" s="18"/>
      <c r="US178" s="18"/>
      <c r="UT178" s="18"/>
      <c r="UU178" s="18"/>
      <c r="UV178" s="18"/>
      <c r="UW178" s="18"/>
      <c r="UX178" s="18"/>
      <c r="UY178" s="18"/>
      <c r="UZ178" s="18"/>
      <c r="VA178" s="18"/>
      <c r="VB178" s="18"/>
      <c r="VC178" s="18"/>
      <c r="VD178" s="18"/>
      <c r="VE178" s="18"/>
      <c r="VF178" s="18"/>
      <c r="VG178" s="18"/>
      <c r="VH178" s="18"/>
      <c r="VI178" s="18"/>
      <c r="VJ178" s="18"/>
      <c r="VK178" s="18"/>
      <c r="VL178" s="18"/>
      <c r="VM178" s="18"/>
      <c r="VN178" s="18"/>
      <c r="VO178" s="18"/>
      <c r="VP178" s="18"/>
      <c r="VQ178" s="18"/>
      <c r="VR178" s="18"/>
      <c r="VS178" s="18"/>
      <c r="VT178" s="18"/>
      <c r="VU178" s="18"/>
      <c r="VV178" s="18"/>
      <c r="VW178" s="18"/>
      <c r="VX178" s="18"/>
      <c r="VY178" s="18"/>
      <c r="VZ178" s="18"/>
      <c r="WA178" s="18"/>
      <c r="WB178" s="18"/>
      <c r="WC178" s="18"/>
      <c r="WD178" s="18"/>
      <c r="WE178" s="18"/>
      <c r="WF178" s="18"/>
      <c r="WG178" s="18"/>
      <c r="WH178" s="18"/>
      <c r="WI178" s="18"/>
      <c r="WJ178" s="18"/>
      <c r="WK178" s="18"/>
      <c r="WL178" s="18"/>
      <c r="WM178" s="18"/>
      <c r="WN178" s="18"/>
      <c r="WO178" s="18"/>
      <c r="WP178" s="18"/>
      <c r="WQ178" s="18"/>
      <c r="WR178" s="18"/>
      <c r="WS178" s="18"/>
      <c r="WT178" s="18"/>
      <c r="WU178" s="18"/>
      <c r="WV178" s="18"/>
      <c r="WW178" s="18"/>
      <c r="WX178" s="18"/>
      <c r="WY178" s="18"/>
      <c r="WZ178" s="18"/>
      <c r="XA178" s="18"/>
      <c r="XB178" s="18"/>
      <c r="XC178" s="18"/>
      <c r="XD178" s="18"/>
      <c r="XE178" s="18"/>
      <c r="XF178" s="18"/>
      <c r="XG178" s="18"/>
      <c r="XH178" s="18"/>
      <c r="XI178" s="18"/>
      <c r="XJ178" s="18"/>
      <c r="XK178" s="18"/>
      <c r="XL178" s="18"/>
      <c r="XM178" s="18"/>
      <c r="XN178" s="18"/>
      <c r="XO178" s="18"/>
      <c r="XP178" s="18"/>
      <c r="XQ178" s="18"/>
      <c r="XR178" s="18"/>
      <c r="XS178" s="18"/>
      <c r="XT178" s="18"/>
      <c r="XU178" s="18"/>
      <c r="XV178" s="18"/>
      <c r="XW178" s="18"/>
      <c r="XX178" s="18"/>
      <c r="XY178" s="18"/>
      <c r="XZ178" s="18"/>
      <c r="YA178" s="18"/>
      <c r="YB178" s="18"/>
      <c r="YC178" s="18"/>
      <c r="YD178" s="18"/>
      <c r="YE178" s="18"/>
      <c r="YF178" s="18"/>
      <c r="YG178" s="18"/>
      <c r="YH178" s="18"/>
      <c r="YI178" s="18"/>
      <c r="YJ178" s="18"/>
      <c r="YK178" s="18"/>
      <c r="YL178" s="18"/>
      <c r="YM178" s="18"/>
      <c r="YN178" s="18"/>
      <c r="YO178" s="18"/>
      <c r="YP178" s="18"/>
      <c r="YQ178" s="18"/>
      <c r="YR178" s="18"/>
      <c r="YS178" s="18"/>
      <c r="YT178" s="18"/>
      <c r="YU178" s="18"/>
      <c r="YV178" s="18"/>
      <c r="YW178" s="18"/>
      <c r="YX178" s="18"/>
      <c r="YY178" s="18"/>
      <c r="YZ178" s="18"/>
      <c r="ZA178" s="18"/>
      <c r="ZB178" s="18"/>
      <c r="ZC178" s="18"/>
      <c r="ZD178" s="18"/>
      <c r="ZE178" s="18"/>
      <c r="ZF178" s="18"/>
      <c r="ZG178" s="18"/>
      <c r="ZH178" s="18"/>
      <c r="ZI178" s="18"/>
      <c r="ZJ178" s="18"/>
      <c r="ZK178" s="18"/>
      <c r="ZL178" s="18"/>
      <c r="ZM178" s="18"/>
      <c r="ZN178" s="18"/>
      <c r="ZO178" s="18"/>
      <c r="ZP178" s="18"/>
      <c r="ZQ178" s="18"/>
      <c r="ZR178" s="18"/>
      <c r="ZS178" s="18"/>
      <c r="ZT178" s="18"/>
      <c r="ZU178" s="18"/>
      <c r="ZV178" s="18"/>
      <c r="ZW178" s="18"/>
      <c r="ZX178" s="18"/>
      <c r="ZY178" s="18"/>
      <c r="ZZ178" s="18"/>
      <c r="AAA178" s="18"/>
      <c r="AAB178" s="18"/>
      <c r="AAC178" s="18"/>
      <c r="AAD178" s="18"/>
      <c r="AAE178" s="18"/>
      <c r="AAF178" s="18"/>
      <c r="AAG178" s="18"/>
      <c r="AAH178" s="18"/>
      <c r="AAI178" s="18"/>
      <c r="AAJ178" s="18"/>
      <c r="AAK178" s="18"/>
      <c r="AAL178" s="18"/>
      <c r="AAM178" s="18"/>
      <c r="AAN178" s="18"/>
      <c r="AAO178" s="18"/>
      <c r="AAP178" s="18"/>
      <c r="AAQ178" s="18"/>
      <c r="AAR178" s="18"/>
      <c r="AAS178" s="18"/>
      <c r="AAT178" s="18"/>
      <c r="AAU178" s="18"/>
      <c r="AAV178" s="18"/>
      <c r="AAW178" s="18"/>
      <c r="AAX178" s="18"/>
      <c r="AAY178" s="18"/>
      <c r="AAZ178" s="18"/>
      <c r="ABA178" s="18"/>
      <c r="ABB178" s="18"/>
      <c r="ABC178" s="18"/>
      <c r="ABD178" s="18"/>
      <c r="ABE178" s="18"/>
      <c r="ABF178" s="18"/>
      <c r="ABG178" s="18"/>
      <c r="ABH178" s="18"/>
      <c r="ABI178" s="18"/>
      <c r="ABJ178" s="18"/>
      <c r="ABK178" s="18"/>
      <c r="ABL178" s="18"/>
      <c r="ABM178" s="18"/>
      <c r="ABN178" s="18"/>
      <c r="ABO178" s="18"/>
      <c r="ABP178" s="18"/>
      <c r="ABQ178" s="18"/>
      <c r="ABR178" s="18"/>
      <c r="ABS178" s="18"/>
      <c r="ABT178" s="18"/>
      <c r="ABU178" s="18"/>
      <c r="ABV178" s="18"/>
      <c r="ABW178" s="18"/>
      <c r="ABX178" s="18"/>
      <c r="ABY178" s="18"/>
      <c r="ABZ178" s="18"/>
      <c r="ACA178" s="18"/>
      <c r="ACB178" s="18"/>
      <c r="ACC178" s="18"/>
      <c r="ACD178" s="18"/>
      <c r="ACE178" s="18"/>
      <c r="ACF178" s="18"/>
      <c r="ACG178" s="18"/>
      <c r="ACH178" s="18"/>
      <c r="ACI178" s="18"/>
      <c r="ACJ178" s="18"/>
      <c r="ACK178" s="18"/>
      <c r="ACL178" s="18"/>
      <c r="ACM178" s="18"/>
      <c r="ACN178" s="18"/>
      <c r="ACO178" s="18"/>
      <c r="ACP178" s="18"/>
      <c r="ACQ178" s="18"/>
      <c r="ACR178" s="18"/>
      <c r="ACS178" s="18"/>
      <c r="ACT178" s="18"/>
      <c r="ACU178" s="18"/>
      <c r="ACV178" s="18"/>
      <c r="ACW178" s="18"/>
      <c r="ACX178" s="18"/>
      <c r="ACY178" s="18"/>
      <c r="ACZ178" s="18"/>
      <c r="ADA178" s="18"/>
      <c r="ADB178" s="18"/>
      <c r="ADC178" s="18"/>
      <c r="ADD178" s="18"/>
      <c r="ADE178" s="18"/>
      <c r="ADF178" s="18"/>
      <c r="ADG178" s="18"/>
      <c r="ADH178" s="18"/>
      <c r="ADI178" s="18"/>
      <c r="ADJ178" s="18"/>
      <c r="ADK178" s="18"/>
      <c r="ADL178" s="18"/>
      <c r="ADM178" s="18"/>
      <c r="ADN178" s="18"/>
      <c r="ADO178" s="18"/>
      <c r="ADP178" s="18"/>
      <c r="ADQ178" s="18"/>
      <c r="ADR178" s="18"/>
      <c r="ADS178" s="18"/>
      <c r="ADT178" s="18"/>
      <c r="ADU178" s="18"/>
      <c r="ADV178" s="18"/>
      <c r="ADW178" s="18"/>
      <c r="ADX178" s="18"/>
      <c r="ADY178" s="18"/>
      <c r="ADZ178" s="18"/>
      <c r="AEA178" s="18"/>
      <c r="AEB178" s="18"/>
      <c r="AEC178" s="18"/>
      <c r="AED178" s="18"/>
      <c r="AEE178" s="18"/>
      <c r="AEF178" s="18"/>
      <c r="AEG178" s="18"/>
      <c r="AEH178" s="18"/>
      <c r="AEI178" s="18"/>
      <c r="AEJ178" s="18"/>
      <c r="AEK178" s="18"/>
      <c r="AEL178" s="18"/>
      <c r="AEM178" s="18"/>
      <c r="AEN178" s="18"/>
      <c r="AEO178" s="18"/>
      <c r="AEP178" s="18"/>
      <c r="AEQ178" s="18"/>
      <c r="AER178" s="18"/>
      <c r="AES178" s="18"/>
      <c r="AET178" s="18"/>
      <c r="AEU178" s="18"/>
      <c r="AEV178" s="18"/>
      <c r="AEW178" s="18"/>
      <c r="AEX178" s="18"/>
      <c r="AEY178" s="18"/>
      <c r="AEZ178" s="18"/>
      <c r="AFA178" s="18"/>
      <c r="AFB178" s="18"/>
      <c r="AFC178" s="18"/>
      <c r="AFD178" s="18"/>
      <c r="AFE178" s="18"/>
      <c r="AFF178" s="18"/>
      <c r="AFG178" s="18"/>
      <c r="AFH178" s="18"/>
      <c r="AFI178" s="18"/>
      <c r="AFJ178" s="18"/>
      <c r="AFK178" s="18"/>
      <c r="AFL178" s="18"/>
      <c r="AFM178" s="18"/>
      <c r="AFN178" s="18"/>
      <c r="AFO178" s="18"/>
      <c r="AFP178" s="18"/>
      <c r="AFQ178" s="18"/>
      <c r="AFR178" s="18"/>
      <c r="AFS178" s="18"/>
      <c r="AFT178" s="18"/>
      <c r="AFU178" s="18"/>
      <c r="AFV178" s="18"/>
      <c r="AFW178" s="18"/>
      <c r="AFX178" s="18"/>
      <c r="AFY178" s="18"/>
      <c r="AFZ178" s="18"/>
      <c r="AGA178" s="18"/>
      <c r="AGB178" s="18"/>
      <c r="AGC178" s="18"/>
      <c r="AGD178" s="18"/>
      <c r="AGE178" s="18"/>
      <c r="AGF178" s="18"/>
      <c r="AGG178" s="18"/>
      <c r="AGH178" s="18"/>
      <c r="AGI178" s="18"/>
      <c r="AGJ178" s="18"/>
      <c r="AGK178" s="18"/>
      <c r="AGL178" s="18"/>
      <c r="AGM178" s="18"/>
      <c r="AGN178" s="18"/>
      <c r="AGO178" s="18"/>
      <c r="AGP178" s="18"/>
      <c r="AGQ178" s="18"/>
      <c r="AGR178" s="18"/>
      <c r="AGS178" s="18"/>
      <c r="AGT178" s="18"/>
      <c r="AGU178" s="18"/>
      <c r="AGV178" s="18"/>
      <c r="AGW178" s="18"/>
      <c r="AGX178" s="18"/>
      <c r="AGY178" s="18"/>
      <c r="AGZ178" s="18"/>
      <c r="AHA178" s="18"/>
      <c r="AHB178" s="18"/>
      <c r="AHC178" s="18"/>
      <c r="AHD178" s="18"/>
      <c r="AHE178" s="18"/>
      <c r="AHF178" s="18"/>
      <c r="AHG178" s="18"/>
      <c r="AHH178" s="18"/>
      <c r="AHI178" s="18"/>
      <c r="AHJ178" s="18"/>
      <c r="AHK178" s="18"/>
      <c r="AHL178" s="18"/>
      <c r="AHM178" s="18"/>
      <c r="AHN178" s="18"/>
      <c r="AHO178" s="18"/>
      <c r="AHP178" s="18"/>
      <c r="AHQ178" s="18"/>
      <c r="AHR178" s="18"/>
      <c r="AHS178" s="18"/>
      <c r="AHT178" s="18"/>
      <c r="AHU178" s="18"/>
      <c r="AHV178" s="18"/>
      <c r="AHW178" s="18"/>
      <c r="AHX178" s="18"/>
      <c r="AHY178" s="18"/>
      <c r="AHZ178" s="18"/>
      <c r="AIA178" s="18"/>
      <c r="AIB178" s="18"/>
      <c r="AIC178" s="18"/>
      <c r="AID178" s="18"/>
      <c r="AIE178" s="18"/>
      <c r="AIF178" s="18"/>
      <c r="AIG178" s="18"/>
      <c r="AIH178" s="18"/>
      <c r="AII178" s="18"/>
      <c r="AIJ178" s="18"/>
      <c r="AIK178" s="18"/>
      <c r="AIL178" s="18"/>
      <c r="AIM178" s="18"/>
      <c r="AIN178" s="18"/>
      <c r="AIO178" s="18"/>
      <c r="AIP178" s="18"/>
      <c r="AIQ178" s="18"/>
      <c r="AIR178" s="18"/>
      <c r="AIS178" s="18"/>
      <c r="AIT178" s="18"/>
      <c r="AIU178" s="18"/>
      <c r="AIV178" s="18"/>
      <c r="AIW178" s="18"/>
      <c r="AIX178" s="18"/>
      <c r="AIY178" s="18"/>
      <c r="AIZ178" s="18"/>
      <c r="AJA178" s="18"/>
      <c r="AJB178" s="18"/>
      <c r="AJC178" s="18"/>
      <c r="AJD178" s="18"/>
      <c r="AJE178" s="18"/>
      <c r="AJF178" s="18"/>
      <c r="AJG178" s="18"/>
      <c r="AJH178" s="18"/>
      <c r="AJI178" s="18"/>
      <c r="AJJ178" s="18"/>
      <c r="AJK178" s="18"/>
      <c r="AJL178" s="18"/>
      <c r="AJM178" s="18"/>
      <c r="AJN178" s="18"/>
      <c r="AJO178" s="18"/>
      <c r="AJP178" s="18"/>
      <c r="AJQ178" s="18"/>
      <c r="AJR178" s="18"/>
      <c r="AJS178" s="18"/>
      <c r="AJT178" s="18"/>
      <c r="AJU178" s="18"/>
      <c r="AJV178" s="18"/>
      <c r="AJW178" s="18"/>
      <c r="AJX178" s="18"/>
      <c r="AJY178" s="18"/>
      <c r="AJZ178" s="18"/>
      <c r="AKA178" s="18"/>
      <c r="AKB178" s="18"/>
      <c r="AKC178" s="18"/>
      <c r="AKD178" s="18"/>
      <c r="AKE178" s="18"/>
      <c r="AKF178" s="18"/>
      <c r="AKG178" s="18"/>
      <c r="AKH178" s="18"/>
      <c r="AKI178" s="18"/>
      <c r="AKJ178" s="18"/>
      <c r="AKK178" s="18"/>
      <c r="AKL178" s="18"/>
      <c r="AKM178" s="18"/>
      <c r="AKN178" s="18"/>
      <c r="AKO178" s="18"/>
      <c r="AKP178" s="18"/>
      <c r="AKQ178" s="18"/>
      <c r="AKR178" s="18"/>
      <c r="AKS178" s="18"/>
      <c r="AKT178" s="18"/>
      <c r="AKU178" s="18"/>
      <c r="AKV178" s="18"/>
      <c r="AKW178" s="18"/>
      <c r="AKX178" s="18"/>
      <c r="AKY178" s="18"/>
      <c r="AKZ178" s="18"/>
      <c r="ALA178" s="18"/>
      <c r="ALB178" s="18"/>
      <c r="ALC178" s="18"/>
      <c r="ALD178" s="18"/>
      <c r="ALE178" s="18"/>
      <c r="ALF178" s="18"/>
      <c r="ALG178" s="18"/>
      <c r="ALH178" s="18"/>
      <c r="ALI178" s="18"/>
      <c r="ALJ178" s="18"/>
      <c r="ALK178" s="18"/>
      <c r="ALL178" s="18"/>
      <c r="ALM178" s="18"/>
      <c r="ALN178" s="18"/>
      <c r="ALO178" s="18"/>
      <c r="ALP178" s="18"/>
      <c r="ALQ178" s="18"/>
      <c r="ALR178" s="18"/>
      <c r="ALS178" s="18"/>
      <c r="ALT178" s="18"/>
      <c r="ALU178" s="18"/>
      <c r="ALV178" s="18"/>
      <c r="ALW178" s="18"/>
      <c r="ALX178" s="18"/>
      <c r="ALY178" s="18"/>
      <c r="ALZ178" s="18"/>
      <c r="AMA178" s="18"/>
      <c r="AMB178" s="18"/>
      <c r="AMC178" s="18"/>
      <c r="AMD178" s="18"/>
      <c r="AME178" s="18"/>
      <c r="AMF178" s="18"/>
      <c r="AMG178" s="18"/>
    </row>
    <row r="179" spans="1:1021" ht="15" customHeight="1">
      <c r="A179" s="10">
        <v>170</v>
      </c>
      <c r="B179" s="21" t="s">
        <v>149</v>
      </c>
      <c r="C179" s="14" t="s">
        <v>19</v>
      </c>
      <c r="D179" s="10"/>
      <c r="E179" s="21" t="s">
        <v>39</v>
      </c>
      <c r="F179" s="22"/>
      <c r="G179" s="19" t="s">
        <v>25</v>
      </c>
      <c r="H179" s="80"/>
      <c r="I179" s="84"/>
      <c r="J179" s="84"/>
      <c r="K179" s="84"/>
      <c r="L179" s="84"/>
      <c r="M179" s="84"/>
      <c r="N179" s="84"/>
      <c r="O179" s="84"/>
      <c r="P179" s="84"/>
      <c r="Q179" s="84"/>
      <c r="R179" s="18"/>
    </row>
    <row r="180" spans="1:1021" ht="15" customHeight="1">
      <c r="A180" s="10">
        <v>171</v>
      </c>
      <c r="B180" s="21" t="s">
        <v>150</v>
      </c>
      <c r="C180" s="14" t="s">
        <v>19</v>
      </c>
      <c r="D180" s="10"/>
      <c r="E180" s="21" t="s">
        <v>39</v>
      </c>
      <c r="F180" s="22"/>
      <c r="G180" s="19" t="s">
        <v>22</v>
      </c>
      <c r="H180" s="92"/>
      <c r="I180" s="87"/>
      <c r="J180" s="87"/>
      <c r="K180" s="87"/>
      <c r="L180" s="87"/>
      <c r="M180" s="87"/>
      <c r="N180" s="87"/>
      <c r="O180" s="93"/>
      <c r="P180" s="93"/>
      <c r="Q180" s="90"/>
      <c r="R180" s="20"/>
      <c r="S180" s="20"/>
      <c r="U180" s="20"/>
    </row>
    <row r="181" spans="1:1021" ht="15" customHeight="1">
      <c r="A181" s="10">
        <v>172</v>
      </c>
      <c r="B181" s="21" t="s">
        <v>150</v>
      </c>
      <c r="C181" s="14" t="s">
        <v>19</v>
      </c>
      <c r="D181" s="43"/>
      <c r="E181" s="21" t="s">
        <v>39</v>
      </c>
      <c r="F181" s="44"/>
      <c r="G181" s="19" t="s">
        <v>25</v>
      </c>
      <c r="H181" s="167"/>
      <c r="I181" s="84"/>
      <c r="J181" s="84"/>
      <c r="K181" s="84"/>
      <c r="L181" s="84"/>
      <c r="M181" s="84"/>
      <c r="N181" s="84"/>
      <c r="O181" s="95"/>
      <c r="P181" s="84"/>
      <c r="Q181" s="84"/>
      <c r="R181" s="18"/>
    </row>
    <row r="182" spans="1:1021" ht="15" customHeight="1">
      <c r="A182" s="10">
        <v>173</v>
      </c>
      <c r="B182" s="21" t="s">
        <v>151</v>
      </c>
      <c r="C182" s="14" t="s">
        <v>19</v>
      </c>
      <c r="D182" s="43"/>
      <c r="E182" s="21" t="s">
        <v>39</v>
      </c>
      <c r="F182" s="23"/>
      <c r="G182" s="19" t="s">
        <v>22</v>
      </c>
      <c r="H182" s="177"/>
      <c r="I182" s="87"/>
      <c r="J182" s="87"/>
      <c r="K182" s="87"/>
      <c r="L182" s="87"/>
      <c r="M182" s="87"/>
      <c r="N182" s="87"/>
      <c r="O182" s="93"/>
      <c r="P182" s="93"/>
      <c r="Q182" s="90"/>
      <c r="R182" s="20"/>
      <c r="S182" s="20"/>
      <c r="U182" s="20"/>
    </row>
    <row r="183" spans="1:1021" ht="15" customHeight="1">
      <c r="A183" s="10">
        <v>174</v>
      </c>
      <c r="B183" s="21" t="s">
        <v>151</v>
      </c>
      <c r="C183" s="14"/>
      <c r="D183" s="10"/>
      <c r="E183" s="21"/>
      <c r="F183" s="23"/>
      <c r="G183" s="19" t="s">
        <v>25</v>
      </c>
      <c r="H183" s="80"/>
      <c r="I183" s="84"/>
      <c r="J183" s="84"/>
      <c r="K183" s="84"/>
      <c r="L183" s="84"/>
      <c r="M183" s="84"/>
      <c r="N183" s="84"/>
      <c r="O183" s="95"/>
      <c r="P183" s="95"/>
      <c r="Q183" s="13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8"/>
      <c r="ALB183" s="18"/>
      <c r="ALC183" s="18"/>
      <c r="ALD183" s="18"/>
      <c r="ALE183" s="18"/>
      <c r="ALF183" s="18"/>
      <c r="ALG183" s="18"/>
      <c r="ALH183" s="18"/>
      <c r="ALI183" s="18"/>
      <c r="ALJ183" s="18"/>
      <c r="ALK183" s="18"/>
      <c r="ALL183" s="18"/>
      <c r="ALM183" s="18"/>
      <c r="ALN183" s="18"/>
      <c r="ALO183" s="18"/>
      <c r="ALP183" s="18"/>
      <c r="ALQ183" s="18"/>
      <c r="ALR183" s="18"/>
      <c r="ALS183" s="18"/>
      <c r="ALT183" s="18"/>
      <c r="ALU183" s="18"/>
      <c r="ALV183" s="18"/>
      <c r="ALW183" s="18"/>
      <c r="ALX183" s="18"/>
      <c r="ALY183" s="18"/>
      <c r="ALZ183" s="18"/>
      <c r="AMA183" s="18"/>
      <c r="AMB183" s="18"/>
      <c r="AMC183" s="18"/>
      <c r="AMD183" s="18"/>
      <c r="AME183" s="18"/>
      <c r="AMF183" s="18"/>
      <c r="AMG183" s="18"/>
    </row>
    <row r="184" spans="1:1021" ht="15" customHeight="1">
      <c r="A184" s="10">
        <v>175</v>
      </c>
      <c r="B184" s="21" t="s">
        <v>152</v>
      </c>
      <c r="C184" s="14" t="s">
        <v>19</v>
      </c>
      <c r="D184" s="10"/>
      <c r="E184" s="21" t="s">
        <v>39</v>
      </c>
      <c r="F184" s="23"/>
      <c r="G184" s="19" t="s">
        <v>22</v>
      </c>
      <c r="H184" s="92"/>
      <c r="I184" s="87"/>
      <c r="J184" s="87"/>
      <c r="K184" s="87"/>
      <c r="L184" s="87"/>
      <c r="M184" s="87"/>
      <c r="N184" s="87"/>
      <c r="O184" s="93"/>
      <c r="P184" s="93"/>
      <c r="Q184" s="90"/>
      <c r="R184" s="20"/>
      <c r="S184" s="20"/>
      <c r="T184" s="18"/>
      <c r="U184" s="20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</row>
    <row r="185" spans="1:1021" s="3" customFormat="1" ht="15" customHeight="1">
      <c r="A185" s="10">
        <v>176</v>
      </c>
      <c r="B185" s="21" t="s">
        <v>152</v>
      </c>
      <c r="C185" s="14" t="s">
        <v>19</v>
      </c>
      <c r="D185" s="10"/>
      <c r="E185" s="21" t="s">
        <v>39</v>
      </c>
      <c r="F185" s="22"/>
      <c r="G185" s="19" t="s">
        <v>25</v>
      </c>
      <c r="H185" s="80"/>
      <c r="I185" s="104"/>
      <c r="J185" s="104"/>
      <c r="K185" s="104"/>
      <c r="L185" s="104"/>
      <c r="M185" s="104"/>
      <c r="N185" s="104"/>
      <c r="O185" s="121"/>
      <c r="P185" s="104"/>
      <c r="Q185" s="104"/>
    </row>
    <row r="186" spans="1:1021" s="3" customFormat="1" ht="15" customHeight="1">
      <c r="A186" s="10">
        <v>177</v>
      </c>
      <c r="B186" s="29" t="s">
        <v>153</v>
      </c>
      <c r="C186" s="14" t="s">
        <v>19</v>
      </c>
      <c r="D186" s="10"/>
      <c r="E186" s="21" t="s">
        <v>43</v>
      </c>
      <c r="F186" s="22"/>
      <c r="G186" s="19" t="s">
        <v>44</v>
      </c>
      <c r="H186" s="80"/>
      <c r="I186" s="105"/>
      <c r="J186" s="105"/>
      <c r="K186" s="104"/>
      <c r="L186" s="106"/>
      <c r="M186" s="105"/>
      <c r="N186" s="107"/>
      <c r="O186" s="108"/>
      <c r="P186" s="108"/>
      <c r="Q186" s="107"/>
      <c r="R186" s="18"/>
    </row>
    <row r="187" spans="1:1021" s="3" customFormat="1" ht="15" customHeight="1">
      <c r="A187" s="10">
        <v>178</v>
      </c>
      <c r="B187" s="21" t="s">
        <v>153</v>
      </c>
      <c r="C187" s="14" t="s">
        <v>19</v>
      </c>
      <c r="D187" s="10"/>
      <c r="E187" s="21" t="s">
        <v>43</v>
      </c>
      <c r="F187" s="23"/>
      <c r="G187" s="19" t="s">
        <v>22</v>
      </c>
      <c r="H187" s="92">
        <v>1</v>
      </c>
      <c r="I187" s="87"/>
      <c r="J187" s="87"/>
      <c r="K187" s="87"/>
      <c r="L187" s="87"/>
      <c r="M187" s="87"/>
      <c r="N187" s="87"/>
      <c r="O187" s="93"/>
      <c r="P187" s="93"/>
      <c r="Q187" s="90"/>
      <c r="R187" s="20"/>
      <c r="S187" s="20"/>
      <c r="U187" s="20"/>
    </row>
    <row r="188" spans="1:1021" s="3" customFormat="1" ht="15" customHeight="1">
      <c r="A188" s="10">
        <v>179</v>
      </c>
      <c r="B188" s="21" t="s">
        <v>153</v>
      </c>
      <c r="C188" s="14" t="s">
        <v>19</v>
      </c>
      <c r="D188" s="10"/>
      <c r="E188" s="21" t="s">
        <v>39</v>
      </c>
      <c r="F188" s="22"/>
      <c r="G188" s="19" t="s">
        <v>25</v>
      </c>
      <c r="H188" s="80"/>
      <c r="I188" s="84"/>
      <c r="J188" s="84"/>
      <c r="K188" s="84"/>
      <c r="L188" s="84"/>
      <c r="M188" s="84"/>
      <c r="N188" s="84"/>
      <c r="O188" s="95"/>
      <c r="P188" s="84"/>
      <c r="Q188" s="84"/>
      <c r="R188" s="18"/>
    </row>
    <row r="189" spans="1:1021" s="3" customFormat="1" ht="15" customHeight="1">
      <c r="A189" s="10">
        <v>180</v>
      </c>
      <c r="B189" s="21" t="s">
        <v>154</v>
      </c>
      <c r="C189" s="14" t="s">
        <v>19</v>
      </c>
      <c r="D189" s="10"/>
      <c r="E189" s="21" t="s">
        <v>24</v>
      </c>
      <c r="F189" s="22"/>
      <c r="G189" s="19" t="s">
        <v>22</v>
      </c>
      <c r="H189" s="92"/>
      <c r="I189" s="87"/>
      <c r="J189" s="87"/>
      <c r="K189" s="87"/>
      <c r="L189" s="87"/>
      <c r="M189" s="87"/>
      <c r="N189" s="87"/>
      <c r="O189" s="93"/>
      <c r="P189" s="93"/>
      <c r="Q189" s="90"/>
      <c r="R189" s="20"/>
      <c r="S189" s="20"/>
      <c r="U189" s="20"/>
    </row>
    <row r="190" spans="1:1021" s="3" customFormat="1" ht="15" customHeight="1">
      <c r="A190" s="10">
        <v>181</v>
      </c>
      <c r="B190" s="21" t="s">
        <v>155</v>
      </c>
      <c r="C190" s="14" t="s">
        <v>19</v>
      </c>
      <c r="D190" s="10"/>
      <c r="E190" s="21"/>
      <c r="F190" s="23"/>
      <c r="G190" s="19" t="s">
        <v>22</v>
      </c>
      <c r="H190" s="92"/>
      <c r="I190" s="87"/>
      <c r="J190" s="87"/>
      <c r="K190" s="87"/>
      <c r="L190" s="87"/>
      <c r="M190" s="87"/>
      <c r="N190" s="87"/>
      <c r="O190" s="93"/>
      <c r="P190" s="93"/>
      <c r="Q190" s="90"/>
      <c r="R190" s="20"/>
      <c r="S190" s="20"/>
      <c r="U190" s="20"/>
    </row>
    <row r="191" spans="1:1021" s="3" customFormat="1" ht="15" customHeight="1">
      <c r="A191" s="10">
        <v>182</v>
      </c>
      <c r="B191" s="21" t="s">
        <v>156</v>
      </c>
      <c r="C191" s="14" t="s">
        <v>19</v>
      </c>
      <c r="D191" s="10"/>
      <c r="E191" s="21" t="s">
        <v>24</v>
      </c>
      <c r="F191" s="23"/>
      <c r="G191" s="19" t="s">
        <v>22</v>
      </c>
      <c r="H191" s="92"/>
      <c r="I191" s="87"/>
      <c r="J191" s="87"/>
      <c r="K191" s="87"/>
      <c r="L191" s="87"/>
      <c r="M191" s="87"/>
      <c r="N191" s="87"/>
      <c r="O191" s="93"/>
      <c r="P191" s="93"/>
      <c r="Q191" s="90"/>
      <c r="R191" s="20"/>
      <c r="S191" s="20"/>
      <c r="U191" s="20"/>
    </row>
    <row r="192" spans="1:1021" s="3" customFormat="1" ht="15" customHeight="1">
      <c r="A192" s="10">
        <v>183</v>
      </c>
      <c r="B192" s="21" t="s">
        <v>156</v>
      </c>
      <c r="C192" s="14" t="s">
        <v>19</v>
      </c>
      <c r="D192" s="10"/>
      <c r="E192" s="21" t="s">
        <v>39</v>
      </c>
      <c r="F192" s="29"/>
      <c r="G192" s="19" t="s">
        <v>25</v>
      </c>
      <c r="H192" s="96"/>
      <c r="I192" s="178"/>
      <c r="J192" s="178"/>
      <c r="K192" s="178"/>
      <c r="L192" s="178"/>
      <c r="M192" s="178"/>
      <c r="N192" s="178"/>
      <c r="O192" s="179"/>
      <c r="P192" s="178"/>
      <c r="Q192" s="178"/>
    </row>
    <row r="193" spans="1:1021" s="3" customFormat="1" ht="15" customHeight="1">
      <c r="A193" s="10">
        <v>184</v>
      </c>
      <c r="B193" s="21" t="s">
        <v>157</v>
      </c>
      <c r="C193" s="14" t="s">
        <v>19</v>
      </c>
      <c r="D193" s="10"/>
      <c r="E193" s="21" t="s">
        <v>158</v>
      </c>
      <c r="F193" s="22"/>
      <c r="G193" s="19" t="s">
        <v>21</v>
      </c>
      <c r="H193" s="80"/>
      <c r="I193" s="115"/>
      <c r="J193" s="127"/>
      <c r="K193" s="143"/>
      <c r="L193" s="143"/>
      <c r="M193" s="127"/>
      <c r="N193" s="84"/>
      <c r="O193" s="84"/>
      <c r="P193" s="84"/>
      <c r="Q193" s="84"/>
    </row>
    <row r="194" spans="1:1021" s="3" customFormat="1" ht="15" customHeight="1">
      <c r="A194" s="10">
        <v>185</v>
      </c>
      <c r="B194" s="21" t="s">
        <v>157</v>
      </c>
      <c r="C194" s="14" t="s">
        <v>19</v>
      </c>
      <c r="D194" s="10"/>
      <c r="E194" s="21"/>
      <c r="F194" s="23"/>
      <c r="G194" s="19" t="s">
        <v>22</v>
      </c>
      <c r="H194" s="92"/>
      <c r="I194" s="87"/>
      <c r="J194" s="87"/>
      <c r="K194" s="87"/>
      <c r="L194" s="87"/>
      <c r="M194" s="87"/>
      <c r="N194" s="87"/>
      <c r="O194" s="93"/>
      <c r="P194" s="93"/>
      <c r="Q194" s="90"/>
      <c r="R194" s="20"/>
      <c r="S194" s="20"/>
      <c r="U194" s="20"/>
    </row>
    <row r="195" spans="1:1021" s="3" customFormat="1" ht="15" customHeight="1">
      <c r="A195" s="10">
        <v>186</v>
      </c>
      <c r="B195" s="21" t="s">
        <v>159</v>
      </c>
      <c r="C195" s="14"/>
      <c r="D195" s="10"/>
      <c r="E195" s="21"/>
      <c r="F195" s="23"/>
      <c r="G195" s="19"/>
      <c r="H195" s="92"/>
      <c r="I195" s="87"/>
      <c r="J195" s="87"/>
      <c r="K195" s="87"/>
      <c r="L195" s="87"/>
      <c r="M195" s="87"/>
      <c r="N195" s="87"/>
      <c r="O195" s="93"/>
      <c r="P195" s="93"/>
      <c r="Q195" s="90"/>
      <c r="R195" s="20"/>
      <c r="S195" s="20"/>
      <c r="U195" s="20"/>
    </row>
    <row r="196" spans="1:1021" s="3" customFormat="1" ht="15" customHeight="1">
      <c r="A196" s="10">
        <v>187</v>
      </c>
      <c r="B196" s="21" t="s">
        <v>159</v>
      </c>
      <c r="C196" s="14"/>
      <c r="D196" s="10"/>
      <c r="E196" s="21"/>
      <c r="F196" s="23"/>
      <c r="G196" s="19" t="s">
        <v>33</v>
      </c>
      <c r="H196" s="92"/>
      <c r="I196" s="87"/>
      <c r="J196" s="87"/>
      <c r="K196" s="87"/>
      <c r="L196" s="87"/>
      <c r="M196" s="87"/>
      <c r="N196" s="87"/>
      <c r="O196" s="93"/>
      <c r="P196" s="93"/>
      <c r="Q196" s="90"/>
      <c r="R196" s="20"/>
      <c r="S196" s="20"/>
      <c r="U196" s="20"/>
    </row>
    <row r="197" spans="1:1021" s="3" customFormat="1" ht="15" customHeight="1">
      <c r="A197" s="10">
        <v>188</v>
      </c>
      <c r="B197" s="21" t="s">
        <v>160</v>
      </c>
      <c r="C197" s="14"/>
      <c r="D197" s="10"/>
      <c r="E197" s="21"/>
      <c r="F197" s="22"/>
      <c r="G197" s="19" t="s">
        <v>33</v>
      </c>
      <c r="H197" s="92"/>
      <c r="I197" s="87"/>
      <c r="J197" s="87"/>
      <c r="K197" s="90"/>
      <c r="L197" s="90"/>
      <c r="M197" s="87"/>
      <c r="N197" s="87"/>
      <c r="O197" s="93"/>
      <c r="P197" s="93"/>
      <c r="Q197" s="90"/>
    </row>
    <row r="198" spans="1:1021" s="3" customFormat="1" ht="15" customHeight="1">
      <c r="A198" s="10">
        <v>189</v>
      </c>
      <c r="B198" s="39" t="s">
        <v>161</v>
      </c>
      <c r="C198" s="14" t="s">
        <v>38</v>
      </c>
      <c r="D198" s="11"/>
      <c r="E198" s="21" t="s">
        <v>24</v>
      </c>
      <c r="F198" s="46"/>
      <c r="G198" s="19" t="s">
        <v>25</v>
      </c>
      <c r="H198" s="96"/>
      <c r="I198" s="97"/>
      <c r="J198" s="97"/>
      <c r="K198" s="180"/>
      <c r="L198" s="180"/>
      <c r="M198" s="84"/>
      <c r="N198" s="97"/>
      <c r="O198" s="128"/>
      <c r="P198" s="128"/>
      <c r="Q198" s="84"/>
      <c r="R198" s="18"/>
    </row>
    <row r="199" spans="1:1021" s="3" customFormat="1" ht="15" customHeight="1">
      <c r="A199" s="10">
        <v>190</v>
      </c>
      <c r="B199" s="47" t="s">
        <v>161</v>
      </c>
      <c r="C199" s="48" t="s">
        <v>38</v>
      </c>
      <c r="D199" s="11"/>
      <c r="E199" s="39"/>
      <c r="F199" s="26"/>
      <c r="G199" s="27" t="s">
        <v>22</v>
      </c>
      <c r="H199" s="116"/>
      <c r="I199" s="87"/>
      <c r="J199" s="87"/>
      <c r="K199" s="87"/>
      <c r="L199" s="87"/>
      <c r="M199" s="87"/>
      <c r="N199" s="87"/>
      <c r="O199" s="93"/>
      <c r="P199" s="93"/>
      <c r="Q199" s="90"/>
      <c r="R199" s="20"/>
      <c r="S199" s="20"/>
      <c r="U199" s="20"/>
    </row>
    <row r="200" spans="1:1021" s="3" customFormat="1" ht="15" customHeight="1">
      <c r="A200" s="10">
        <v>191</v>
      </c>
      <c r="B200" s="39" t="s">
        <v>162</v>
      </c>
      <c r="C200" s="14"/>
      <c r="D200" s="11"/>
      <c r="E200" s="21"/>
      <c r="F200" s="46"/>
      <c r="G200" s="19" t="s">
        <v>25</v>
      </c>
      <c r="H200" s="96"/>
      <c r="I200" s="104"/>
      <c r="J200" s="104"/>
      <c r="K200" s="104"/>
      <c r="L200" s="104"/>
      <c r="M200" s="104"/>
      <c r="N200" s="104"/>
      <c r="O200" s="121"/>
      <c r="P200" s="104"/>
      <c r="Q200" s="104"/>
    </row>
    <row r="201" spans="1:1021" s="3" customFormat="1" ht="15" customHeight="1">
      <c r="A201" s="10">
        <v>192</v>
      </c>
      <c r="B201" s="29" t="s">
        <v>163</v>
      </c>
      <c r="C201" s="14" t="s">
        <v>19</v>
      </c>
      <c r="D201" s="10"/>
      <c r="E201" s="21" t="s">
        <v>43</v>
      </c>
      <c r="F201" s="22"/>
      <c r="G201" s="19" t="s">
        <v>44</v>
      </c>
      <c r="H201" s="80">
        <v>1</v>
      </c>
      <c r="I201" s="105"/>
      <c r="J201" s="105"/>
      <c r="K201" s="104"/>
      <c r="L201" s="106"/>
      <c r="M201" s="105"/>
      <c r="N201" s="107"/>
      <c r="O201" s="108"/>
      <c r="P201" s="108"/>
      <c r="Q201" s="107"/>
      <c r="R201" s="18"/>
    </row>
    <row r="202" spans="1:1021" s="3" customFormat="1" ht="15" customHeight="1">
      <c r="A202" s="10">
        <v>193</v>
      </c>
      <c r="B202" s="39" t="s">
        <v>164</v>
      </c>
      <c r="C202" s="48" t="s">
        <v>19</v>
      </c>
      <c r="D202" s="11"/>
      <c r="E202" s="39" t="s">
        <v>24</v>
      </c>
      <c r="F202" s="26"/>
      <c r="G202" s="27" t="s">
        <v>22</v>
      </c>
      <c r="H202" s="116">
        <v>1</v>
      </c>
      <c r="I202" s="87"/>
      <c r="J202" s="87"/>
      <c r="K202" s="87"/>
      <c r="L202" s="87"/>
      <c r="M202" s="87"/>
      <c r="N202" s="87"/>
      <c r="O202" s="93"/>
      <c r="P202" s="93"/>
      <c r="Q202" s="90"/>
      <c r="R202" s="20"/>
      <c r="S202" s="20"/>
      <c r="U202" s="20"/>
    </row>
    <row r="203" spans="1:1021" s="3" customFormat="1" ht="15" customHeight="1">
      <c r="A203" s="10">
        <v>194</v>
      </c>
      <c r="B203" s="21" t="s">
        <v>164</v>
      </c>
      <c r="C203" s="49" t="s">
        <v>19</v>
      </c>
      <c r="D203" s="50"/>
      <c r="E203" s="21" t="s">
        <v>24</v>
      </c>
      <c r="F203" s="51"/>
      <c r="G203" s="19" t="s">
        <v>25</v>
      </c>
      <c r="H203" s="181"/>
      <c r="I203" s="178"/>
      <c r="J203" s="178"/>
      <c r="K203" s="178"/>
      <c r="L203" s="178"/>
      <c r="M203" s="104"/>
      <c r="N203" s="178"/>
      <c r="O203" s="179"/>
      <c r="P203" s="179"/>
      <c r="Q203" s="104"/>
      <c r="R203" s="18"/>
    </row>
    <row r="204" spans="1:1021" s="3" customFormat="1" ht="15" customHeight="1">
      <c r="A204" s="10">
        <v>195</v>
      </c>
      <c r="B204" s="21" t="s">
        <v>165</v>
      </c>
      <c r="C204" s="42" t="s">
        <v>19</v>
      </c>
      <c r="D204" s="43"/>
      <c r="E204" s="21" t="s">
        <v>20</v>
      </c>
      <c r="F204" s="52"/>
      <c r="G204" s="19" t="s">
        <v>22</v>
      </c>
      <c r="H204" s="177"/>
      <c r="I204" s="87"/>
      <c r="J204" s="87"/>
      <c r="K204" s="87"/>
      <c r="L204" s="87"/>
      <c r="M204" s="87"/>
      <c r="N204" s="87"/>
      <c r="O204" s="87"/>
      <c r="P204" s="87"/>
      <c r="Q204" s="90"/>
      <c r="R204" s="20"/>
      <c r="S204" s="20"/>
      <c r="U204" s="20"/>
    </row>
    <row r="205" spans="1:1021" s="3" customFormat="1" ht="15" customHeight="1">
      <c r="A205" s="10">
        <v>196</v>
      </c>
      <c r="B205" s="21" t="s">
        <v>165</v>
      </c>
      <c r="C205" s="14" t="s">
        <v>19</v>
      </c>
      <c r="D205" s="10"/>
      <c r="E205" s="21" t="s">
        <v>20</v>
      </c>
      <c r="F205" s="22"/>
      <c r="G205" s="19" t="s">
        <v>21</v>
      </c>
      <c r="H205" s="80"/>
      <c r="I205" s="115"/>
      <c r="J205" s="127"/>
      <c r="K205" s="143"/>
      <c r="L205" s="143"/>
      <c r="M205" s="127"/>
      <c r="N205" s="83"/>
      <c r="O205" s="122"/>
      <c r="P205" s="122"/>
      <c r="Q205" s="84"/>
      <c r="R205" s="18"/>
    </row>
    <row r="206" spans="1:1021" s="3" customFormat="1" ht="15" customHeight="1">
      <c r="A206" s="10">
        <v>197</v>
      </c>
      <c r="B206" s="21" t="s">
        <v>166</v>
      </c>
      <c r="C206" s="42" t="s">
        <v>38</v>
      </c>
      <c r="D206" s="22" t="s">
        <v>167</v>
      </c>
      <c r="E206" s="21" t="s">
        <v>24</v>
      </c>
      <c r="F206" s="23"/>
      <c r="G206" s="19" t="s">
        <v>22</v>
      </c>
      <c r="H206" s="177"/>
      <c r="I206" s="87"/>
      <c r="J206" s="87"/>
      <c r="K206" s="87"/>
      <c r="L206" s="87"/>
      <c r="M206" s="87"/>
      <c r="N206" s="87"/>
      <c r="O206" s="93"/>
      <c r="P206" s="93"/>
      <c r="Q206" s="90"/>
      <c r="R206" s="20"/>
      <c r="S206" s="20"/>
      <c r="U206" s="20"/>
    </row>
    <row r="207" spans="1:1021" s="18" customFormat="1" ht="15" customHeight="1">
      <c r="A207" s="10">
        <v>198</v>
      </c>
      <c r="B207" s="21" t="s">
        <v>168</v>
      </c>
      <c r="C207" s="14" t="s">
        <v>19</v>
      </c>
      <c r="D207" s="10"/>
      <c r="E207" s="21" t="s">
        <v>24</v>
      </c>
      <c r="F207" s="23"/>
      <c r="G207" s="19" t="s">
        <v>22</v>
      </c>
      <c r="H207" s="92">
        <v>1</v>
      </c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T207" s="3"/>
      <c r="U207" s="20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</row>
    <row r="208" spans="1:1021" s="18" customFormat="1" ht="15" customHeight="1">
      <c r="A208" s="10">
        <v>199</v>
      </c>
      <c r="B208" s="21" t="s">
        <v>169</v>
      </c>
      <c r="C208" s="14" t="s">
        <v>19</v>
      </c>
      <c r="D208" s="10"/>
      <c r="E208" s="21" t="s">
        <v>43</v>
      </c>
      <c r="F208" s="22"/>
      <c r="G208" s="17" t="s">
        <v>44</v>
      </c>
      <c r="H208" s="96"/>
      <c r="I208" s="182"/>
      <c r="J208" s="182"/>
      <c r="K208" s="183"/>
      <c r="L208" s="184"/>
      <c r="M208" s="105"/>
      <c r="N208" s="107"/>
      <c r="O208" s="108"/>
      <c r="P208" s="107"/>
      <c r="Q208" s="107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</row>
    <row r="209" spans="1:1021" ht="15" customHeight="1">
      <c r="A209" s="10">
        <v>200</v>
      </c>
      <c r="B209" s="13" t="s">
        <v>169</v>
      </c>
      <c r="C209" s="53" t="s">
        <v>19</v>
      </c>
      <c r="D209" s="10"/>
      <c r="E209" s="21" t="s">
        <v>43</v>
      </c>
      <c r="F209" s="22"/>
      <c r="G209" s="17" t="s">
        <v>22</v>
      </c>
      <c r="H209" s="96"/>
      <c r="I209" s="182"/>
      <c r="J209" s="182"/>
      <c r="K209" s="183"/>
      <c r="L209" s="184"/>
      <c r="M209" s="105"/>
      <c r="N209" s="185"/>
      <c r="O209" s="185"/>
      <c r="P209" s="185"/>
      <c r="Q209" s="90"/>
      <c r="R209" s="20"/>
      <c r="S209" s="20"/>
      <c r="U209" s="20"/>
    </row>
    <row r="210" spans="1:1021" ht="15" customHeight="1">
      <c r="A210" s="10">
        <v>201</v>
      </c>
      <c r="B210" s="21" t="s">
        <v>170</v>
      </c>
      <c r="C210" s="48" t="s">
        <v>19</v>
      </c>
      <c r="D210" s="10"/>
      <c r="E210" s="21" t="s">
        <v>32</v>
      </c>
      <c r="F210" s="22"/>
      <c r="G210" s="19" t="s">
        <v>22</v>
      </c>
      <c r="H210" s="92"/>
      <c r="I210" s="87"/>
      <c r="J210" s="87"/>
      <c r="K210" s="87"/>
      <c r="L210" s="87"/>
      <c r="M210" s="87"/>
      <c r="N210" s="87"/>
      <c r="O210" s="93"/>
      <c r="P210" s="93"/>
      <c r="Q210" s="90"/>
      <c r="R210" s="20"/>
      <c r="S210" s="20"/>
      <c r="U210" s="20"/>
    </row>
    <row r="211" spans="1:1021" ht="15" customHeight="1">
      <c r="A211" s="10">
        <v>202</v>
      </c>
      <c r="B211" s="21" t="s">
        <v>171</v>
      </c>
      <c r="C211" s="48" t="s">
        <v>19</v>
      </c>
      <c r="D211" s="10"/>
      <c r="E211" s="21" t="s">
        <v>43</v>
      </c>
      <c r="F211" s="23"/>
      <c r="G211" s="19" t="s">
        <v>22</v>
      </c>
      <c r="H211" s="92"/>
      <c r="I211" s="87"/>
      <c r="J211" s="87"/>
      <c r="K211" s="87"/>
      <c r="L211" s="87"/>
      <c r="M211" s="87"/>
      <c r="N211" s="87"/>
      <c r="O211" s="99"/>
      <c r="P211" s="99"/>
      <c r="Q211" s="90"/>
      <c r="R211" s="20"/>
      <c r="S211" s="20"/>
      <c r="U211" s="20"/>
    </row>
    <row r="212" spans="1:1021" ht="15" customHeight="1">
      <c r="A212" s="10">
        <v>203</v>
      </c>
      <c r="B212" s="21" t="s">
        <v>171</v>
      </c>
      <c r="C212" s="48" t="s">
        <v>19</v>
      </c>
      <c r="D212" s="10"/>
      <c r="E212" s="21" t="s">
        <v>43</v>
      </c>
      <c r="F212" s="22"/>
      <c r="G212" s="19" t="s">
        <v>44</v>
      </c>
      <c r="H212" s="80"/>
      <c r="I212" s="105"/>
      <c r="J212" s="105"/>
      <c r="K212" s="104"/>
      <c r="L212" s="106"/>
      <c r="M212" s="105"/>
      <c r="N212" s="107"/>
      <c r="O212" s="107"/>
      <c r="P212" s="107"/>
      <c r="Q212" s="107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18"/>
      <c r="AMA212" s="18"/>
      <c r="AMB212" s="18"/>
      <c r="AMC212" s="18"/>
      <c r="AMD212" s="18"/>
      <c r="AME212" s="18"/>
      <c r="AMF212" s="18"/>
      <c r="AMG212" s="18"/>
    </row>
    <row r="213" spans="1:1021" ht="15" customHeight="1">
      <c r="A213" s="10">
        <v>204</v>
      </c>
      <c r="B213" s="21" t="s">
        <v>172</v>
      </c>
      <c r="C213" s="14" t="s">
        <v>19</v>
      </c>
      <c r="D213" s="10"/>
      <c r="E213" s="21" t="s">
        <v>173</v>
      </c>
      <c r="F213" s="23"/>
      <c r="G213" s="19" t="s">
        <v>22</v>
      </c>
      <c r="H213" s="92">
        <v>2</v>
      </c>
      <c r="I213" s="87"/>
      <c r="J213" s="87"/>
      <c r="K213" s="87"/>
      <c r="L213" s="87"/>
      <c r="M213" s="87"/>
      <c r="N213" s="87"/>
      <c r="O213" s="93"/>
      <c r="P213" s="93"/>
      <c r="Q213" s="90"/>
      <c r="R213" s="20"/>
      <c r="S213" s="20"/>
      <c r="U213" s="20"/>
    </row>
    <row r="214" spans="1:1021" ht="15" customHeight="1">
      <c r="A214" s="10">
        <v>205</v>
      </c>
      <c r="B214" s="21" t="s">
        <v>174</v>
      </c>
      <c r="C214" s="14" t="s">
        <v>19</v>
      </c>
      <c r="D214" s="10"/>
      <c r="E214" s="21" t="s">
        <v>24</v>
      </c>
      <c r="F214" s="23"/>
      <c r="G214" s="19" t="s">
        <v>22</v>
      </c>
      <c r="H214" s="92"/>
      <c r="I214" s="87"/>
      <c r="J214" s="87"/>
      <c r="K214" s="90"/>
      <c r="L214" s="90"/>
      <c r="M214" s="87"/>
      <c r="N214" s="87"/>
      <c r="O214" s="93"/>
      <c r="P214" s="93"/>
      <c r="Q214" s="90"/>
      <c r="R214" s="20"/>
      <c r="S214" s="20"/>
      <c r="U214" s="20"/>
    </row>
    <row r="215" spans="1:1021" ht="15" customHeight="1">
      <c r="A215" s="10">
        <v>206</v>
      </c>
      <c r="B215" s="21" t="s">
        <v>175</v>
      </c>
      <c r="C215" s="14"/>
      <c r="D215" s="10"/>
      <c r="E215" s="21"/>
      <c r="F215" s="23"/>
      <c r="G215" s="19" t="s">
        <v>22</v>
      </c>
      <c r="H215" s="92">
        <v>1</v>
      </c>
      <c r="I215" s="87"/>
      <c r="J215" s="87"/>
      <c r="K215" s="90"/>
      <c r="L215" s="90"/>
      <c r="M215" s="87"/>
      <c r="N215" s="87"/>
      <c r="O215" s="93"/>
      <c r="P215" s="93"/>
      <c r="Q215" s="90"/>
      <c r="R215" s="20"/>
      <c r="S215" s="20"/>
      <c r="U215" s="20"/>
    </row>
    <row r="216" spans="1:1021" ht="15" customHeight="1">
      <c r="A216" s="10">
        <v>207</v>
      </c>
      <c r="B216" s="21" t="s">
        <v>176</v>
      </c>
      <c r="C216" s="14" t="s">
        <v>19</v>
      </c>
      <c r="D216" s="10"/>
      <c r="E216" s="21" t="s">
        <v>177</v>
      </c>
      <c r="F216" s="22"/>
      <c r="G216" s="19" t="s">
        <v>22</v>
      </c>
      <c r="H216" s="92"/>
      <c r="I216" s="87"/>
      <c r="J216" s="87"/>
      <c r="K216" s="90"/>
      <c r="L216" s="90"/>
      <c r="M216" s="87"/>
      <c r="N216" s="87"/>
      <c r="O216" s="93"/>
      <c r="P216" s="93"/>
      <c r="Q216" s="90"/>
      <c r="R216" s="20"/>
      <c r="S216" s="20"/>
      <c r="U216" s="20"/>
    </row>
    <row r="217" spans="1:1021" ht="15" customHeight="1">
      <c r="A217" s="10">
        <v>208</v>
      </c>
      <c r="B217" s="21" t="s">
        <v>176</v>
      </c>
      <c r="C217" s="14"/>
      <c r="D217" s="21"/>
      <c r="E217" s="21"/>
      <c r="F217" s="21"/>
      <c r="G217" s="19" t="s">
        <v>33</v>
      </c>
      <c r="H217" s="80">
        <v>1</v>
      </c>
      <c r="I217" s="103"/>
      <c r="J217" s="103"/>
      <c r="K217" s="104"/>
      <c r="L217" s="104"/>
      <c r="M217" s="84"/>
      <c r="N217" s="155"/>
      <c r="O217" s="186"/>
      <c r="P217" s="155"/>
      <c r="Q217" s="84"/>
      <c r="R217" s="18"/>
    </row>
    <row r="218" spans="1:1021" s="3" customFormat="1" ht="15" customHeight="1">
      <c r="A218" s="10">
        <v>209</v>
      </c>
      <c r="B218" s="21" t="s">
        <v>178</v>
      </c>
      <c r="C218" s="14"/>
      <c r="D218" s="10"/>
      <c r="E218" s="21"/>
      <c r="F218" s="22"/>
      <c r="G218" s="19" t="s">
        <v>44</v>
      </c>
      <c r="H218" s="80"/>
      <c r="I218" s="105"/>
      <c r="J218" s="105"/>
      <c r="K218" s="104"/>
      <c r="L218" s="106"/>
      <c r="M218" s="105"/>
      <c r="N218" s="107"/>
      <c r="O218" s="108"/>
      <c r="P218" s="107"/>
      <c r="Q218" s="107"/>
    </row>
    <row r="219" spans="1:1021" ht="15" customHeight="1">
      <c r="A219" s="10">
        <v>210</v>
      </c>
      <c r="B219" s="21" t="s">
        <v>179</v>
      </c>
      <c r="C219" s="14" t="s">
        <v>19</v>
      </c>
      <c r="D219" s="10"/>
      <c r="E219" s="21" t="s">
        <v>24</v>
      </c>
      <c r="F219" s="23"/>
      <c r="G219" s="19" t="s">
        <v>22</v>
      </c>
      <c r="H219" s="92"/>
      <c r="I219" s="87"/>
      <c r="J219" s="87"/>
      <c r="K219" s="87"/>
      <c r="L219" s="87"/>
      <c r="M219" s="87"/>
      <c r="N219" s="87"/>
      <c r="O219" s="93"/>
      <c r="P219" s="93"/>
      <c r="Q219" s="90"/>
      <c r="R219" s="20"/>
      <c r="S219" s="20"/>
      <c r="U219" s="20"/>
    </row>
    <row r="220" spans="1:1021" s="18" customFormat="1" ht="15" customHeight="1">
      <c r="A220" s="10">
        <v>211</v>
      </c>
      <c r="B220" s="21" t="s">
        <v>179</v>
      </c>
      <c r="C220" s="14" t="s">
        <v>19</v>
      </c>
      <c r="D220" s="10"/>
      <c r="E220" s="21" t="s">
        <v>24</v>
      </c>
      <c r="F220" s="22"/>
      <c r="G220" s="19" t="s">
        <v>25</v>
      </c>
      <c r="H220" s="80"/>
      <c r="I220" s="104"/>
      <c r="J220" s="104"/>
      <c r="K220" s="104"/>
      <c r="L220" s="104"/>
      <c r="M220" s="104"/>
      <c r="N220" s="104"/>
      <c r="O220" s="121"/>
      <c r="P220" s="121"/>
      <c r="Q220" s="104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ht="15" customHeight="1">
      <c r="A221" s="10">
        <v>212</v>
      </c>
      <c r="B221" s="21" t="s">
        <v>180</v>
      </c>
      <c r="C221" s="14" t="s">
        <v>19</v>
      </c>
      <c r="D221" s="10"/>
      <c r="E221" s="21" t="s">
        <v>24</v>
      </c>
      <c r="F221" s="23"/>
      <c r="G221" s="19" t="s">
        <v>22</v>
      </c>
      <c r="H221" s="92"/>
      <c r="I221" s="87"/>
      <c r="J221" s="87"/>
      <c r="K221" s="87"/>
      <c r="L221" s="87"/>
      <c r="M221" s="87"/>
      <c r="N221" s="87"/>
      <c r="O221" s="93"/>
      <c r="P221" s="93"/>
      <c r="Q221" s="90"/>
      <c r="R221" s="20"/>
      <c r="S221" s="20"/>
      <c r="T221" s="18"/>
      <c r="U221" s="20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18"/>
      <c r="AMA221" s="18"/>
      <c r="AMB221" s="18"/>
      <c r="AMC221" s="18"/>
      <c r="AMD221" s="18"/>
      <c r="AME221" s="18"/>
      <c r="AMF221" s="18"/>
      <c r="AMG221" s="18"/>
    </row>
    <row r="222" spans="1:1021" s="3" customFormat="1" ht="15" customHeight="1">
      <c r="A222" s="10">
        <v>213</v>
      </c>
      <c r="B222" s="21" t="s">
        <v>180</v>
      </c>
      <c r="C222" s="14" t="s">
        <v>19</v>
      </c>
      <c r="D222" s="10"/>
      <c r="E222" s="21" t="s">
        <v>24</v>
      </c>
      <c r="F222" s="22"/>
      <c r="G222" s="19" t="s">
        <v>25</v>
      </c>
      <c r="H222" s="80"/>
      <c r="I222" s="104"/>
      <c r="J222" s="104"/>
      <c r="K222" s="104"/>
      <c r="L222" s="104"/>
      <c r="M222" s="104"/>
      <c r="N222" s="104"/>
      <c r="O222" s="121"/>
      <c r="P222" s="121"/>
      <c r="Q222" s="104"/>
      <c r="R222" s="18"/>
    </row>
    <row r="223" spans="1:1021" s="3" customFormat="1" ht="15" customHeight="1">
      <c r="A223" s="10">
        <v>214</v>
      </c>
      <c r="B223" s="21" t="s">
        <v>181</v>
      </c>
      <c r="C223" s="14"/>
      <c r="D223" s="11"/>
      <c r="E223" s="21"/>
      <c r="F223" s="23"/>
      <c r="G223" s="19" t="s">
        <v>25</v>
      </c>
      <c r="H223" s="116"/>
      <c r="I223" s="87"/>
      <c r="J223" s="87"/>
      <c r="K223" s="87"/>
      <c r="L223" s="87"/>
      <c r="M223" s="87"/>
      <c r="N223" s="146"/>
      <c r="O223" s="147"/>
      <c r="P223" s="146"/>
      <c r="Q223" s="90"/>
    </row>
    <row r="224" spans="1:1021" s="3" customFormat="1" ht="15" customHeight="1">
      <c r="A224" s="10">
        <v>215</v>
      </c>
      <c r="B224" s="29" t="s">
        <v>182</v>
      </c>
      <c r="C224" s="14"/>
      <c r="D224" s="10"/>
      <c r="E224" s="21"/>
      <c r="F224" s="22"/>
      <c r="G224" s="19" t="s">
        <v>22</v>
      </c>
      <c r="H224" s="92"/>
      <c r="I224" s="87"/>
      <c r="J224" s="87"/>
      <c r="K224" s="87"/>
      <c r="L224" s="87"/>
      <c r="M224" s="87"/>
      <c r="N224" s="146"/>
      <c r="O224" s="146"/>
      <c r="P224" s="146"/>
      <c r="Q224" s="90"/>
      <c r="R224" s="20"/>
      <c r="S224" s="20"/>
      <c r="U224" s="20"/>
    </row>
    <row r="225" spans="1:21" s="18" customFormat="1" ht="15" customHeight="1">
      <c r="A225" s="10">
        <v>216</v>
      </c>
      <c r="B225" s="21" t="s">
        <v>183</v>
      </c>
      <c r="C225" s="14" t="s">
        <v>19</v>
      </c>
      <c r="D225" s="10"/>
      <c r="E225" s="21" t="s">
        <v>24</v>
      </c>
      <c r="F225" s="22"/>
      <c r="G225" s="19" t="s">
        <v>22</v>
      </c>
      <c r="H225" s="92"/>
      <c r="I225" s="87"/>
      <c r="J225" s="87"/>
      <c r="K225" s="87"/>
      <c r="L225" s="87"/>
      <c r="M225" s="87"/>
      <c r="N225" s="146"/>
      <c r="O225" s="146"/>
      <c r="P225" s="146"/>
      <c r="Q225" s="90"/>
      <c r="R225" s="20"/>
      <c r="S225" s="20"/>
      <c r="U225" s="20"/>
    </row>
    <row r="226" spans="1:21" s="18" customFormat="1" ht="15" customHeight="1">
      <c r="A226" s="10">
        <v>217</v>
      </c>
      <c r="B226" s="21" t="s">
        <v>184</v>
      </c>
      <c r="C226" s="14"/>
      <c r="D226" s="10"/>
      <c r="E226" s="21"/>
      <c r="F226" s="23"/>
      <c r="G226" s="19" t="s">
        <v>22</v>
      </c>
      <c r="H226" s="92"/>
      <c r="I226" s="87"/>
      <c r="J226" s="87"/>
      <c r="K226" s="87"/>
      <c r="L226" s="87"/>
      <c r="M226" s="87"/>
      <c r="N226" s="146"/>
      <c r="O226" s="147"/>
      <c r="P226" s="146"/>
      <c r="Q226" s="90"/>
      <c r="R226" s="20"/>
      <c r="S226" s="20"/>
      <c r="U226" s="20"/>
    </row>
    <row r="227" spans="1:21" s="18" customFormat="1" ht="15" customHeight="1">
      <c r="A227" s="10">
        <v>218</v>
      </c>
      <c r="B227" s="21" t="s">
        <v>184</v>
      </c>
      <c r="C227" s="42" t="s">
        <v>19</v>
      </c>
      <c r="D227" s="43"/>
      <c r="E227" s="21" t="s">
        <v>24</v>
      </c>
      <c r="F227" s="52"/>
      <c r="G227" s="19" t="s">
        <v>25</v>
      </c>
      <c r="H227" s="167"/>
      <c r="I227" s="104"/>
      <c r="J227" s="104"/>
      <c r="K227" s="104"/>
      <c r="L227" s="104"/>
      <c r="M227" s="104"/>
      <c r="N227" s="104"/>
      <c r="O227" s="121"/>
      <c r="P227" s="104"/>
      <c r="Q227" s="104"/>
    </row>
    <row r="228" spans="1:21" s="3" customFormat="1" ht="15" customHeight="1">
      <c r="A228" s="10">
        <v>219</v>
      </c>
      <c r="B228" s="21" t="s">
        <v>185</v>
      </c>
      <c r="C228" s="14" t="s">
        <v>19</v>
      </c>
      <c r="D228" s="21"/>
      <c r="E228" s="21" t="s">
        <v>24</v>
      </c>
      <c r="F228" s="21"/>
      <c r="G228" s="19" t="s">
        <v>25</v>
      </c>
      <c r="H228" s="80"/>
      <c r="I228" s="84"/>
      <c r="J228" s="84"/>
      <c r="K228" s="94"/>
      <c r="L228" s="94"/>
      <c r="M228" s="84"/>
      <c r="N228" s="84"/>
      <c r="O228" s="84"/>
      <c r="P228" s="84"/>
      <c r="Q228" s="84"/>
    </row>
    <row r="229" spans="1:21" s="3" customFormat="1" ht="15" customHeight="1">
      <c r="A229" s="10">
        <v>220</v>
      </c>
      <c r="B229" s="21" t="s">
        <v>186</v>
      </c>
      <c r="C229" s="14"/>
      <c r="D229" s="21"/>
      <c r="E229" s="21"/>
      <c r="F229" s="22"/>
      <c r="G229" s="19" t="s">
        <v>22</v>
      </c>
      <c r="H229" s="92"/>
      <c r="I229" s="87"/>
      <c r="J229" s="87"/>
      <c r="K229" s="187"/>
      <c r="L229" s="187"/>
      <c r="M229" s="87"/>
      <c r="N229" s="87"/>
      <c r="O229" s="87"/>
      <c r="P229" s="87"/>
      <c r="Q229" s="90"/>
      <c r="R229" s="20"/>
      <c r="S229" s="20"/>
      <c r="U229" s="20"/>
    </row>
    <row r="230" spans="1:21" s="3" customFormat="1" ht="15" customHeight="1">
      <c r="A230" s="10">
        <v>221</v>
      </c>
      <c r="B230" s="21" t="s">
        <v>187</v>
      </c>
      <c r="C230" s="14" t="s">
        <v>19</v>
      </c>
      <c r="D230" s="10"/>
      <c r="E230" s="21" t="s">
        <v>188</v>
      </c>
      <c r="F230" s="23"/>
      <c r="G230" s="19" t="s">
        <v>22</v>
      </c>
      <c r="H230" s="92"/>
      <c r="I230" s="87"/>
      <c r="J230" s="87"/>
      <c r="K230" s="87"/>
      <c r="L230" s="87"/>
      <c r="M230" s="87"/>
      <c r="N230" s="87"/>
      <c r="O230" s="90"/>
      <c r="P230" s="90"/>
      <c r="Q230" s="90"/>
      <c r="R230" s="20"/>
      <c r="S230" s="20"/>
      <c r="U230" s="20"/>
    </row>
    <row r="231" spans="1:21" s="3" customFormat="1" ht="15" customHeight="1">
      <c r="A231" s="10">
        <v>222</v>
      </c>
      <c r="B231" s="21" t="s">
        <v>189</v>
      </c>
      <c r="C231" s="14"/>
      <c r="D231" s="10"/>
      <c r="E231" s="21"/>
      <c r="F231" s="23"/>
      <c r="G231" s="19" t="s">
        <v>25</v>
      </c>
      <c r="H231" s="80"/>
      <c r="I231" s="84"/>
      <c r="J231" s="84"/>
      <c r="K231" s="84"/>
      <c r="L231" s="84"/>
      <c r="M231" s="84"/>
      <c r="N231" s="84"/>
      <c r="O231" s="84"/>
      <c r="P231" s="84"/>
      <c r="Q231" s="138"/>
      <c r="R231" s="18"/>
    </row>
    <row r="232" spans="1:21" s="3" customFormat="1" ht="15" customHeight="1">
      <c r="A232" s="10">
        <v>223</v>
      </c>
      <c r="B232" s="21" t="s">
        <v>190</v>
      </c>
      <c r="C232" s="14" t="s">
        <v>19</v>
      </c>
      <c r="D232" s="10"/>
      <c r="E232" s="21" t="s">
        <v>24</v>
      </c>
      <c r="F232" s="23"/>
      <c r="G232" s="19" t="s">
        <v>22</v>
      </c>
      <c r="H232" s="92"/>
      <c r="I232" s="87"/>
      <c r="J232" s="87"/>
      <c r="K232" s="87"/>
      <c r="L232" s="87"/>
      <c r="M232" s="87"/>
      <c r="N232" s="87"/>
      <c r="O232" s="87"/>
      <c r="P232" s="87"/>
      <c r="Q232" s="90"/>
      <c r="R232" s="20"/>
      <c r="S232" s="20"/>
      <c r="U232" s="20"/>
    </row>
    <row r="233" spans="1:21" s="3" customFormat="1" ht="15" customHeight="1">
      <c r="A233" s="10">
        <v>224</v>
      </c>
      <c r="B233" s="21" t="s">
        <v>191</v>
      </c>
      <c r="C233" s="14" t="s">
        <v>19</v>
      </c>
      <c r="D233" s="10"/>
      <c r="E233" s="21" t="s">
        <v>24</v>
      </c>
      <c r="F233" s="23"/>
      <c r="G233" s="19" t="s">
        <v>22</v>
      </c>
      <c r="H233" s="92">
        <v>1</v>
      </c>
      <c r="I233" s="87"/>
      <c r="J233" s="87"/>
      <c r="K233" s="90"/>
      <c r="L233" s="90"/>
      <c r="M233" s="87"/>
      <c r="N233" s="87"/>
      <c r="O233" s="99"/>
      <c r="P233" s="99"/>
      <c r="Q233" s="90"/>
      <c r="R233" s="20"/>
      <c r="S233" s="20"/>
      <c r="U233" s="20"/>
    </row>
    <row r="234" spans="1:21" s="3" customFormat="1" ht="15" customHeight="1">
      <c r="A234" s="10">
        <v>225</v>
      </c>
      <c r="B234" s="21" t="s">
        <v>192</v>
      </c>
      <c r="C234" s="14"/>
      <c r="D234" s="10"/>
      <c r="E234" s="21"/>
      <c r="F234" s="22"/>
      <c r="G234" s="19" t="s">
        <v>33</v>
      </c>
      <c r="H234" s="80"/>
      <c r="I234" s="84"/>
      <c r="J234" s="84"/>
      <c r="K234" s="138"/>
      <c r="L234" s="138"/>
      <c r="M234" s="84"/>
      <c r="N234" s="84"/>
      <c r="O234" s="95"/>
      <c r="P234" s="84"/>
      <c r="Q234" s="138"/>
      <c r="R234" s="18"/>
    </row>
    <row r="235" spans="1:21" s="3" customFormat="1" ht="15" customHeight="1">
      <c r="A235" s="10">
        <v>226</v>
      </c>
      <c r="B235" s="21" t="s">
        <v>192</v>
      </c>
      <c r="C235" s="14"/>
      <c r="D235" s="10"/>
      <c r="E235" s="21"/>
      <c r="F235" s="23"/>
      <c r="G235" s="19" t="s">
        <v>25</v>
      </c>
      <c r="H235" s="80"/>
      <c r="I235" s="84"/>
      <c r="J235" s="84"/>
      <c r="K235" s="84"/>
      <c r="L235" s="84"/>
      <c r="M235" s="84"/>
      <c r="N235" s="84"/>
      <c r="O235" s="95"/>
      <c r="P235" s="95"/>
      <c r="Q235" s="138"/>
      <c r="R235" s="18"/>
    </row>
    <row r="236" spans="1:21" s="3" customFormat="1" ht="15" customHeight="1">
      <c r="A236" s="10">
        <v>227</v>
      </c>
      <c r="B236" s="21" t="s">
        <v>192</v>
      </c>
      <c r="C236" s="14"/>
      <c r="D236" s="10"/>
      <c r="E236" s="21"/>
      <c r="F236" s="23"/>
      <c r="G236" s="19" t="s">
        <v>22</v>
      </c>
      <c r="H236" s="92"/>
      <c r="I236" s="87"/>
      <c r="J236" s="87"/>
      <c r="K236" s="90"/>
      <c r="L236" s="90"/>
      <c r="M236" s="87"/>
      <c r="N236" s="87"/>
      <c r="O236" s="99"/>
      <c r="P236" s="99"/>
      <c r="Q236" s="90"/>
      <c r="R236" s="20"/>
      <c r="S236" s="20"/>
      <c r="U236" s="20"/>
    </row>
    <row r="237" spans="1:21" s="3" customFormat="1" ht="15" customHeight="1">
      <c r="A237" s="10">
        <v>228</v>
      </c>
      <c r="B237" s="21" t="s">
        <v>192</v>
      </c>
      <c r="C237" s="14"/>
      <c r="D237" s="10"/>
      <c r="E237" s="21"/>
      <c r="F237" s="23"/>
      <c r="G237" s="19" t="s">
        <v>47</v>
      </c>
      <c r="H237" s="92"/>
      <c r="I237" s="87"/>
      <c r="J237" s="87"/>
      <c r="K237" s="90"/>
      <c r="L237" s="90"/>
      <c r="M237" s="87"/>
      <c r="N237" s="87"/>
      <c r="O237" s="93"/>
      <c r="P237" s="93"/>
      <c r="Q237" s="90"/>
      <c r="R237" s="18"/>
    </row>
    <row r="238" spans="1:21" s="3" customFormat="1" ht="15" customHeight="1">
      <c r="A238" s="10">
        <v>229</v>
      </c>
      <c r="B238" s="21" t="s">
        <v>193</v>
      </c>
      <c r="C238" s="14"/>
      <c r="D238" s="10"/>
      <c r="E238" s="21"/>
      <c r="F238" s="22"/>
      <c r="G238" s="19" t="s">
        <v>25</v>
      </c>
      <c r="H238" s="80"/>
      <c r="I238" s="104"/>
      <c r="J238" s="104"/>
      <c r="K238" s="104"/>
      <c r="L238" s="104"/>
      <c r="M238" s="104"/>
      <c r="N238" s="104"/>
      <c r="O238" s="121"/>
      <c r="P238" s="104"/>
      <c r="Q238" s="104"/>
    </row>
    <row r="239" spans="1:21" s="3" customFormat="1" ht="15" customHeight="1">
      <c r="A239" s="10">
        <v>230</v>
      </c>
      <c r="B239" s="21" t="s">
        <v>194</v>
      </c>
      <c r="C239" s="14"/>
      <c r="D239" s="10"/>
      <c r="E239" s="21"/>
      <c r="F239" s="23"/>
      <c r="G239" s="19" t="s">
        <v>22</v>
      </c>
      <c r="H239" s="92"/>
      <c r="I239" s="87"/>
      <c r="J239" s="87"/>
      <c r="K239" s="90"/>
      <c r="L239" s="90"/>
      <c r="M239" s="87"/>
      <c r="N239" s="87"/>
      <c r="O239" s="99"/>
      <c r="P239" s="90"/>
      <c r="Q239" s="90"/>
      <c r="R239" s="20"/>
      <c r="S239" s="20"/>
      <c r="U239" s="20"/>
    </row>
    <row r="240" spans="1:21" s="3" customFormat="1" ht="15" customHeight="1">
      <c r="A240" s="10">
        <v>231</v>
      </c>
      <c r="B240" s="54" t="s">
        <v>194</v>
      </c>
      <c r="C240" s="14" t="s">
        <v>19</v>
      </c>
      <c r="D240" s="10"/>
      <c r="E240" s="35" t="s">
        <v>24</v>
      </c>
      <c r="F240" s="22"/>
      <c r="G240" s="19" t="s">
        <v>25</v>
      </c>
      <c r="H240" s="80"/>
      <c r="I240" s="104"/>
      <c r="J240" s="104"/>
      <c r="K240" s="104"/>
      <c r="L240" s="104"/>
      <c r="M240" s="104"/>
      <c r="N240" s="104"/>
      <c r="O240" s="104"/>
      <c r="P240" s="104"/>
      <c r="Q240" s="104"/>
      <c r="R240" s="18"/>
    </row>
    <row r="241" spans="1:1021" s="3" customFormat="1" ht="15" customHeight="1">
      <c r="A241" s="10">
        <v>232</v>
      </c>
      <c r="B241" s="21" t="s">
        <v>195</v>
      </c>
      <c r="C241" s="14" t="s">
        <v>19</v>
      </c>
      <c r="D241" s="10"/>
      <c r="E241" s="21" t="s">
        <v>196</v>
      </c>
      <c r="F241" s="23"/>
      <c r="G241" s="19" t="s">
        <v>22</v>
      </c>
      <c r="H241" s="92"/>
      <c r="I241" s="87"/>
      <c r="J241" s="87"/>
      <c r="K241" s="87"/>
      <c r="L241" s="87"/>
      <c r="M241" s="87"/>
      <c r="N241" s="87"/>
      <c r="O241" s="90"/>
      <c r="P241" s="90"/>
      <c r="Q241" s="90"/>
      <c r="R241" s="20"/>
      <c r="S241" s="20"/>
      <c r="U241" s="20"/>
    </row>
    <row r="242" spans="1:1021" s="3" customFormat="1" ht="15" customHeight="1">
      <c r="A242" s="10">
        <v>233</v>
      </c>
      <c r="B242" s="21" t="s">
        <v>197</v>
      </c>
      <c r="C242" s="14" t="s">
        <v>54</v>
      </c>
      <c r="D242" s="10" t="s">
        <v>69</v>
      </c>
      <c r="E242" s="21" t="s">
        <v>24</v>
      </c>
      <c r="F242" s="23"/>
      <c r="G242" s="19" t="s">
        <v>22</v>
      </c>
      <c r="H242" s="92"/>
      <c r="I242" s="87"/>
      <c r="J242" s="87"/>
      <c r="K242" s="87"/>
      <c r="L242" s="87"/>
      <c r="M242" s="87"/>
      <c r="N242" s="87"/>
      <c r="O242" s="93"/>
      <c r="P242" s="93"/>
      <c r="Q242" s="90"/>
      <c r="R242" s="20"/>
      <c r="S242" s="20"/>
      <c r="U242" s="20"/>
    </row>
    <row r="243" spans="1:1021" s="3" customFormat="1" ht="15" customHeight="1">
      <c r="A243" s="10">
        <v>234</v>
      </c>
      <c r="B243" s="21" t="s">
        <v>197</v>
      </c>
      <c r="C243" s="14" t="s">
        <v>54</v>
      </c>
      <c r="D243" s="10" t="s">
        <v>69</v>
      </c>
      <c r="E243" s="21" t="s">
        <v>24</v>
      </c>
      <c r="F243" s="21"/>
      <c r="G243" s="19" t="s">
        <v>25</v>
      </c>
      <c r="H243" s="96"/>
      <c r="I243" s="97"/>
      <c r="J243" s="97"/>
      <c r="K243" s="97"/>
      <c r="L243" s="97"/>
      <c r="M243" s="84"/>
      <c r="N243" s="170"/>
      <c r="O243" s="188"/>
      <c r="P243" s="188"/>
      <c r="Q243" s="84"/>
      <c r="R243" s="18"/>
    </row>
    <row r="244" spans="1:1021" s="3" customFormat="1" ht="15" customHeight="1">
      <c r="A244" s="10">
        <v>235</v>
      </c>
      <c r="B244" s="21" t="s">
        <v>198</v>
      </c>
      <c r="C244" s="14" t="s">
        <v>19</v>
      </c>
      <c r="D244" s="10"/>
      <c r="E244" s="21" t="s">
        <v>199</v>
      </c>
      <c r="F244" s="23"/>
      <c r="G244" s="19" t="s">
        <v>22</v>
      </c>
      <c r="H244" s="92"/>
      <c r="I244" s="87"/>
      <c r="J244" s="87"/>
      <c r="K244" s="87"/>
      <c r="L244" s="87"/>
      <c r="M244" s="87"/>
      <c r="N244" s="87"/>
      <c r="O244" s="90"/>
      <c r="P244" s="90"/>
      <c r="Q244" s="90"/>
      <c r="R244" s="20"/>
      <c r="S244" s="20"/>
      <c r="U244" s="20"/>
    </row>
    <row r="245" spans="1:1021" s="3" customFormat="1" ht="15" customHeight="1">
      <c r="A245" s="10">
        <v>236</v>
      </c>
      <c r="B245" s="21" t="s">
        <v>192</v>
      </c>
      <c r="C245" s="14"/>
      <c r="D245" s="10"/>
      <c r="E245" s="21"/>
      <c r="F245" s="23"/>
      <c r="G245" s="19" t="s">
        <v>21</v>
      </c>
      <c r="H245" s="92"/>
      <c r="I245" s="87"/>
      <c r="J245" s="87"/>
      <c r="K245" s="87"/>
      <c r="L245" s="87"/>
      <c r="M245" s="87"/>
      <c r="N245" s="87"/>
      <c r="O245" s="99"/>
      <c r="P245" s="99"/>
      <c r="Q245" s="90"/>
    </row>
    <row r="246" spans="1:1021" s="3" customFormat="1" ht="15" customHeight="1">
      <c r="A246" s="10">
        <v>237</v>
      </c>
      <c r="B246" s="21" t="s">
        <v>198</v>
      </c>
      <c r="C246" s="14" t="s">
        <v>19</v>
      </c>
      <c r="D246" s="10"/>
      <c r="E246" s="21" t="s">
        <v>199</v>
      </c>
      <c r="F246" s="22"/>
      <c r="G246" s="19" t="s">
        <v>21</v>
      </c>
      <c r="H246" s="80"/>
      <c r="I246" s="115"/>
      <c r="J246" s="127"/>
      <c r="K246" s="143"/>
      <c r="L246" s="143"/>
      <c r="M246" s="127"/>
      <c r="N246" s="84"/>
      <c r="O246" s="95"/>
      <c r="P246" s="95"/>
      <c r="Q246" s="84"/>
      <c r="R246" s="18"/>
    </row>
    <row r="247" spans="1:1021" s="3" customFormat="1" ht="15" customHeight="1">
      <c r="A247" s="10">
        <v>238</v>
      </c>
      <c r="B247" s="21" t="s">
        <v>200</v>
      </c>
      <c r="C247" s="14" t="s">
        <v>19</v>
      </c>
      <c r="D247" s="10"/>
      <c r="E247" s="21" t="s">
        <v>78</v>
      </c>
      <c r="F247" s="23"/>
      <c r="G247" s="19" t="s">
        <v>22</v>
      </c>
      <c r="H247" s="92"/>
      <c r="I247" s="163"/>
      <c r="J247" s="87"/>
      <c r="K247" s="90"/>
      <c r="L247" s="90"/>
      <c r="M247" s="87"/>
      <c r="N247" s="87"/>
      <c r="O247" s="87"/>
      <c r="P247" s="87"/>
      <c r="Q247" s="90"/>
      <c r="R247" s="20"/>
      <c r="S247" s="20"/>
      <c r="U247" s="20"/>
    </row>
    <row r="248" spans="1:1021" s="3" customFormat="1" ht="15" customHeight="1">
      <c r="A248" s="10">
        <v>239</v>
      </c>
      <c r="B248" s="21" t="s">
        <v>200</v>
      </c>
      <c r="C248" s="14" t="s">
        <v>19</v>
      </c>
      <c r="D248" s="10"/>
      <c r="E248" s="21" t="s">
        <v>78</v>
      </c>
      <c r="F248" s="34"/>
      <c r="G248" s="19" t="s">
        <v>47</v>
      </c>
      <c r="H248" s="80"/>
      <c r="I248" s="189"/>
      <c r="J248" s="190"/>
      <c r="K248" s="191"/>
      <c r="L248" s="191"/>
      <c r="M248" s="190"/>
      <c r="N248" s="190"/>
      <c r="O248" s="192"/>
      <c r="P248" s="193"/>
      <c r="Q248" s="194"/>
    </row>
    <row r="249" spans="1:1021" s="3" customFormat="1" ht="15" customHeight="1">
      <c r="A249" s="10">
        <v>240</v>
      </c>
      <c r="B249" s="21" t="s">
        <v>201</v>
      </c>
      <c r="C249" s="14" t="s">
        <v>19</v>
      </c>
      <c r="D249" s="10"/>
      <c r="E249" s="21"/>
      <c r="F249" s="44"/>
      <c r="G249" s="19" t="s">
        <v>22</v>
      </c>
      <c r="H249" s="92"/>
      <c r="I249" s="87"/>
      <c r="J249" s="87"/>
      <c r="K249" s="90"/>
      <c r="L249" s="90"/>
      <c r="M249" s="87"/>
      <c r="N249" s="175"/>
      <c r="O249" s="175"/>
      <c r="P249" s="175"/>
      <c r="Q249" s="90"/>
      <c r="R249" s="20"/>
      <c r="S249" s="20"/>
      <c r="U249" s="20"/>
    </row>
    <row r="250" spans="1:1021" s="3" customFormat="1" ht="15" customHeight="1">
      <c r="A250" s="10">
        <v>241</v>
      </c>
      <c r="B250" s="55" t="s">
        <v>201</v>
      </c>
      <c r="C250" s="14" t="s">
        <v>19</v>
      </c>
      <c r="D250" s="43"/>
      <c r="E250" s="35"/>
      <c r="F250" s="56"/>
      <c r="G250" s="19" t="s">
        <v>25</v>
      </c>
      <c r="H250" s="195"/>
      <c r="I250" s="104"/>
      <c r="J250" s="104"/>
      <c r="K250" s="104"/>
      <c r="L250" s="104"/>
      <c r="M250" s="104"/>
      <c r="N250" s="104"/>
      <c r="O250" s="121"/>
      <c r="P250" s="104"/>
      <c r="Q250" s="84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  <c r="JL250" s="18"/>
      <c r="JM250" s="18"/>
      <c r="JN250" s="18"/>
      <c r="JO250" s="18"/>
      <c r="JP250" s="18"/>
      <c r="JQ250" s="18"/>
      <c r="JR250" s="18"/>
      <c r="JS250" s="18"/>
      <c r="JT250" s="18"/>
      <c r="JU250" s="18"/>
      <c r="JV250" s="18"/>
      <c r="JW250" s="18"/>
      <c r="JX250" s="18"/>
      <c r="JY250" s="18"/>
      <c r="JZ250" s="18"/>
      <c r="KA250" s="18"/>
      <c r="KB250" s="18"/>
      <c r="KC250" s="18"/>
      <c r="KD250" s="18"/>
      <c r="KE250" s="18"/>
      <c r="KF250" s="18"/>
      <c r="KG250" s="18"/>
      <c r="KH250" s="18"/>
      <c r="KI250" s="18"/>
      <c r="KJ250" s="18"/>
      <c r="KK250" s="18"/>
      <c r="KL250" s="18"/>
      <c r="KM250" s="18"/>
      <c r="KN250" s="18"/>
      <c r="KO250" s="18"/>
      <c r="KP250" s="18"/>
      <c r="KQ250" s="18"/>
      <c r="KR250" s="18"/>
      <c r="KS250" s="18"/>
      <c r="KT250" s="18"/>
      <c r="KU250" s="18"/>
      <c r="KV250" s="18"/>
      <c r="KW250" s="18"/>
      <c r="KX250" s="18"/>
      <c r="KY250" s="18"/>
      <c r="KZ250" s="18"/>
      <c r="LA250" s="18"/>
      <c r="LB250" s="18"/>
      <c r="LC250" s="18"/>
      <c r="LD250" s="18"/>
      <c r="LE250" s="18"/>
      <c r="LF250" s="18"/>
      <c r="LG250" s="18"/>
      <c r="LH250" s="18"/>
      <c r="LI250" s="18"/>
      <c r="LJ250" s="18"/>
      <c r="LK250" s="18"/>
      <c r="LL250" s="18"/>
      <c r="LM250" s="18"/>
      <c r="LN250" s="18"/>
      <c r="LO250" s="18"/>
      <c r="LP250" s="18"/>
      <c r="LQ250" s="18"/>
      <c r="LR250" s="18"/>
      <c r="LS250" s="18"/>
      <c r="LT250" s="18"/>
      <c r="LU250" s="18"/>
      <c r="LV250" s="18"/>
      <c r="LW250" s="18"/>
      <c r="LX250" s="18"/>
      <c r="LY250" s="18"/>
      <c r="LZ250" s="18"/>
      <c r="MA250" s="18"/>
      <c r="MB250" s="18"/>
      <c r="MC250" s="18"/>
      <c r="MD250" s="18"/>
      <c r="ME250" s="18"/>
      <c r="MF250" s="18"/>
      <c r="MG250" s="18"/>
      <c r="MH250" s="18"/>
      <c r="MI250" s="18"/>
      <c r="MJ250" s="18"/>
      <c r="MK250" s="18"/>
      <c r="ML250" s="18"/>
      <c r="MM250" s="18"/>
      <c r="MN250" s="18"/>
      <c r="MO250" s="18"/>
      <c r="MP250" s="18"/>
      <c r="MQ250" s="18"/>
      <c r="MR250" s="18"/>
      <c r="MS250" s="18"/>
      <c r="MT250" s="18"/>
      <c r="MU250" s="18"/>
      <c r="MV250" s="18"/>
      <c r="MW250" s="18"/>
      <c r="MX250" s="18"/>
      <c r="MY250" s="18"/>
      <c r="MZ250" s="18"/>
      <c r="NA250" s="18"/>
      <c r="NB250" s="18"/>
      <c r="NC250" s="18"/>
      <c r="ND250" s="18"/>
      <c r="NE250" s="18"/>
      <c r="NF250" s="18"/>
      <c r="NG250" s="18"/>
      <c r="NH250" s="18"/>
      <c r="NI250" s="18"/>
      <c r="NJ250" s="18"/>
      <c r="NK250" s="18"/>
      <c r="NL250" s="18"/>
      <c r="NM250" s="18"/>
      <c r="NN250" s="18"/>
      <c r="NO250" s="18"/>
      <c r="NP250" s="18"/>
      <c r="NQ250" s="18"/>
      <c r="NR250" s="18"/>
      <c r="NS250" s="18"/>
      <c r="NT250" s="18"/>
      <c r="NU250" s="18"/>
      <c r="NV250" s="18"/>
      <c r="NW250" s="18"/>
      <c r="NX250" s="18"/>
      <c r="NY250" s="18"/>
      <c r="NZ250" s="18"/>
      <c r="OA250" s="18"/>
      <c r="OB250" s="18"/>
      <c r="OC250" s="18"/>
      <c r="OD250" s="18"/>
      <c r="OE250" s="18"/>
      <c r="OF250" s="18"/>
      <c r="OG250" s="18"/>
      <c r="OH250" s="18"/>
      <c r="OI250" s="18"/>
      <c r="OJ250" s="18"/>
      <c r="OK250" s="18"/>
      <c r="OL250" s="18"/>
      <c r="OM250" s="18"/>
      <c r="ON250" s="18"/>
      <c r="OO250" s="18"/>
      <c r="OP250" s="18"/>
      <c r="OQ250" s="18"/>
      <c r="OR250" s="18"/>
      <c r="OS250" s="18"/>
      <c r="OT250" s="18"/>
      <c r="OU250" s="18"/>
      <c r="OV250" s="18"/>
      <c r="OW250" s="18"/>
      <c r="OX250" s="18"/>
      <c r="OY250" s="18"/>
      <c r="OZ250" s="18"/>
      <c r="PA250" s="18"/>
      <c r="PB250" s="18"/>
      <c r="PC250" s="18"/>
      <c r="PD250" s="18"/>
      <c r="PE250" s="18"/>
      <c r="PF250" s="18"/>
      <c r="PG250" s="18"/>
      <c r="PH250" s="18"/>
      <c r="PI250" s="18"/>
      <c r="PJ250" s="18"/>
      <c r="PK250" s="18"/>
      <c r="PL250" s="18"/>
      <c r="PM250" s="18"/>
      <c r="PN250" s="18"/>
      <c r="PO250" s="18"/>
      <c r="PP250" s="18"/>
      <c r="PQ250" s="18"/>
      <c r="PR250" s="18"/>
      <c r="PS250" s="18"/>
      <c r="PT250" s="18"/>
      <c r="PU250" s="18"/>
      <c r="PV250" s="18"/>
      <c r="PW250" s="18"/>
      <c r="PX250" s="18"/>
      <c r="PY250" s="18"/>
      <c r="PZ250" s="18"/>
      <c r="QA250" s="18"/>
      <c r="QB250" s="18"/>
      <c r="QC250" s="18"/>
      <c r="QD250" s="18"/>
      <c r="QE250" s="18"/>
      <c r="QF250" s="18"/>
      <c r="QG250" s="18"/>
      <c r="QH250" s="18"/>
      <c r="QI250" s="18"/>
      <c r="QJ250" s="18"/>
      <c r="QK250" s="18"/>
      <c r="QL250" s="18"/>
      <c r="QM250" s="18"/>
      <c r="QN250" s="18"/>
      <c r="QO250" s="18"/>
      <c r="QP250" s="18"/>
      <c r="QQ250" s="18"/>
      <c r="QR250" s="18"/>
      <c r="QS250" s="18"/>
      <c r="QT250" s="18"/>
      <c r="QU250" s="18"/>
      <c r="QV250" s="18"/>
      <c r="QW250" s="18"/>
      <c r="QX250" s="18"/>
      <c r="QY250" s="18"/>
      <c r="QZ250" s="18"/>
      <c r="RA250" s="18"/>
      <c r="RB250" s="18"/>
      <c r="RC250" s="18"/>
      <c r="RD250" s="18"/>
      <c r="RE250" s="18"/>
      <c r="RF250" s="18"/>
      <c r="RG250" s="18"/>
      <c r="RH250" s="18"/>
      <c r="RI250" s="18"/>
      <c r="RJ250" s="18"/>
      <c r="RK250" s="18"/>
      <c r="RL250" s="18"/>
      <c r="RM250" s="18"/>
      <c r="RN250" s="18"/>
      <c r="RO250" s="18"/>
      <c r="RP250" s="18"/>
      <c r="RQ250" s="18"/>
      <c r="RR250" s="18"/>
      <c r="RS250" s="18"/>
      <c r="RT250" s="18"/>
      <c r="RU250" s="18"/>
      <c r="RV250" s="18"/>
      <c r="RW250" s="18"/>
      <c r="RX250" s="18"/>
      <c r="RY250" s="18"/>
      <c r="RZ250" s="18"/>
      <c r="SA250" s="18"/>
      <c r="SB250" s="18"/>
      <c r="SC250" s="18"/>
      <c r="SD250" s="18"/>
      <c r="SE250" s="18"/>
      <c r="SF250" s="18"/>
      <c r="SG250" s="18"/>
      <c r="SH250" s="18"/>
      <c r="SI250" s="18"/>
      <c r="SJ250" s="18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18"/>
      <c r="TM250" s="18"/>
      <c r="TN250" s="18"/>
      <c r="TO250" s="18"/>
      <c r="TP250" s="18"/>
      <c r="TQ250" s="18"/>
      <c r="TR250" s="18"/>
      <c r="TS250" s="18"/>
      <c r="TT250" s="18"/>
      <c r="TU250" s="18"/>
      <c r="TV250" s="18"/>
      <c r="TW250" s="18"/>
      <c r="TX250" s="18"/>
      <c r="TY250" s="18"/>
      <c r="TZ250" s="18"/>
      <c r="UA250" s="18"/>
      <c r="UB250" s="18"/>
      <c r="UC250" s="18"/>
      <c r="UD250" s="18"/>
      <c r="UE250" s="18"/>
      <c r="UF250" s="18"/>
      <c r="UG250" s="18"/>
      <c r="UH250" s="18"/>
      <c r="UI250" s="18"/>
      <c r="UJ250" s="18"/>
      <c r="UK250" s="18"/>
      <c r="UL250" s="18"/>
      <c r="UM250" s="18"/>
      <c r="UN250" s="18"/>
      <c r="UO250" s="18"/>
      <c r="UP250" s="18"/>
      <c r="UQ250" s="18"/>
      <c r="UR250" s="18"/>
      <c r="US250" s="18"/>
      <c r="UT250" s="18"/>
      <c r="UU250" s="18"/>
      <c r="UV250" s="18"/>
      <c r="UW250" s="18"/>
      <c r="UX250" s="18"/>
      <c r="UY250" s="18"/>
      <c r="UZ250" s="18"/>
      <c r="VA250" s="18"/>
      <c r="VB250" s="18"/>
      <c r="VC250" s="18"/>
      <c r="VD250" s="18"/>
      <c r="VE250" s="18"/>
      <c r="VF250" s="18"/>
      <c r="VG250" s="18"/>
      <c r="VH250" s="18"/>
      <c r="VI250" s="18"/>
      <c r="VJ250" s="18"/>
      <c r="VK250" s="18"/>
      <c r="VL250" s="18"/>
      <c r="VM250" s="18"/>
      <c r="VN250" s="18"/>
      <c r="VO250" s="18"/>
      <c r="VP250" s="18"/>
      <c r="VQ250" s="18"/>
      <c r="VR250" s="18"/>
      <c r="VS250" s="18"/>
      <c r="VT250" s="18"/>
      <c r="VU250" s="18"/>
      <c r="VV250" s="18"/>
      <c r="VW250" s="18"/>
      <c r="VX250" s="18"/>
      <c r="VY250" s="18"/>
      <c r="VZ250" s="18"/>
      <c r="WA250" s="18"/>
      <c r="WB250" s="18"/>
      <c r="WC250" s="18"/>
      <c r="WD250" s="18"/>
      <c r="WE250" s="18"/>
      <c r="WF250" s="18"/>
      <c r="WG250" s="18"/>
      <c r="WH250" s="18"/>
      <c r="WI250" s="18"/>
      <c r="WJ250" s="18"/>
      <c r="WK250" s="18"/>
      <c r="WL250" s="18"/>
      <c r="WM250" s="18"/>
      <c r="WN250" s="18"/>
      <c r="WO250" s="18"/>
      <c r="WP250" s="18"/>
      <c r="WQ250" s="18"/>
      <c r="WR250" s="18"/>
      <c r="WS250" s="18"/>
      <c r="WT250" s="18"/>
      <c r="WU250" s="18"/>
      <c r="WV250" s="18"/>
      <c r="WW250" s="18"/>
      <c r="WX250" s="18"/>
      <c r="WY250" s="18"/>
      <c r="WZ250" s="18"/>
      <c r="XA250" s="18"/>
      <c r="XB250" s="18"/>
      <c r="XC250" s="18"/>
      <c r="XD250" s="18"/>
      <c r="XE250" s="18"/>
      <c r="XF250" s="18"/>
      <c r="XG250" s="18"/>
      <c r="XH250" s="18"/>
      <c r="XI250" s="18"/>
      <c r="XJ250" s="18"/>
      <c r="XK250" s="18"/>
      <c r="XL250" s="18"/>
      <c r="XM250" s="18"/>
      <c r="XN250" s="18"/>
      <c r="XO250" s="18"/>
      <c r="XP250" s="18"/>
      <c r="XQ250" s="18"/>
      <c r="XR250" s="18"/>
      <c r="XS250" s="18"/>
      <c r="XT250" s="18"/>
      <c r="XU250" s="18"/>
      <c r="XV250" s="18"/>
      <c r="XW250" s="18"/>
      <c r="XX250" s="18"/>
      <c r="XY250" s="18"/>
      <c r="XZ250" s="18"/>
      <c r="YA250" s="18"/>
      <c r="YB250" s="18"/>
      <c r="YC250" s="18"/>
      <c r="YD250" s="18"/>
      <c r="YE250" s="18"/>
      <c r="YF250" s="18"/>
      <c r="YG250" s="18"/>
      <c r="YH250" s="18"/>
      <c r="YI250" s="18"/>
      <c r="YJ250" s="18"/>
      <c r="YK250" s="18"/>
      <c r="YL250" s="18"/>
      <c r="YM250" s="18"/>
      <c r="YN250" s="18"/>
      <c r="YO250" s="18"/>
      <c r="YP250" s="18"/>
      <c r="YQ250" s="18"/>
      <c r="YR250" s="18"/>
      <c r="YS250" s="18"/>
      <c r="YT250" s="18"/>
      <c r="YU250" s="18"/>
      <c r="YV250" s="18"/>
      <c r="YW250" s="18"/>
      <c r="YX250" s="18"/>
      <c r="YY250" s="18"/>
      <c r="YZ250" s="18"/>
      <c r="ZA250" s="18"/>
      <c r="ZB250" s="18"/>
      <c r="ZC250" s="18"/>
      <c r="ZD250" s="18"/>
      <c r="ZE250" s="18"/>
      <c r="ZF250" s="18"/>
      <c r="ZG250" s="18"/>
      <c r="ZH250" s="18"/>
      <c r="ZI250" s="18"/>
      <c r="ZJ250" s="18"/>
      <c r="ZK250" s="18"/>
      <c r="ZL250" s="18"/>
      <c r="ZM250" s="18"/>
      <c r="ZN250" s="18"/>
      <c r="ZO250" s="18"/>
      <c r="ZP250" s="18"/>
      <c r="ZQ250" s="18"/>
      <c r="ZR250" s="18"/>
      <c r="ZS250" s="18"/>
      <c r="ZT250" s="18"/>
      <c r="ZU250" s="18"/>
      <c r="ZV250" s="18"/>
      <c r="ZW250" s="18"/>
      <c r="ZX250" s="18"/>
      <c r="ZY250" s="18"/>
      <c r="ZZ250" s="18"/>
      <c r="AAA250" s="18"/>
      <c r="AAB250" s="18"/>
      <c r="AAC250" s="18"/>
      <c r="AAD250" s="18"/>
      <c r="AAE250" s="18"/>
      <c r="AAF250" s="18"/>
      <c r="AAG250" s="18"/>
      <c r="AAH250" s="18"/>
      <c r="AAI250" s="18"/>
      <c r="AAJ250" s="18"/>
      <c r="AAK250" s="18"/>
      <c r="AAL250" s="18"/>
      <c r="AAM250" s="18"/>
      <c r="AAN250" s="18"/>
      <c r="AAO250" s="18"/>
      <c r="AAP250" s="18"/>
      <c r="AAQ250" s="18"/>
      <c r="AAR250" s="18"/>
      <c r="AAS250" s="18"/>
      <c r="AAT250" s="18"/>
      <c r="AAU250" s="18"/>
      <c r="AAV250" s="18"/>
      <c r="AAW250" s="18"/>
      <c r="AAX250" s="18"/>
      <c r="AAY250" s="18"/>
      <c r="AAZ250" s="18"/>
      <c r="ABA250" s="18"/>
      <c r="ABB250" s="18"/>
      <c r="ABC250" s="18"/>
      <c r="ABD250" s="18"/>
      <c r="ABE250" s="18"/>
      <c r="ABF250" s="18"/>
      <c r="ABG250" s="18"/>
      <c r="ABH250" s="18"/>
      <c r="ABI250" s="18"/>
      <c r="ABJ250" s="18"/>
      <c r="ABK250" s="18"/>
      <c r="ABL250" s="18"/>
      <c r="ABM250" s="18"/>
      <c r="ABN250" s="18"/>
      <c r="ABO250" s="18"/>
      <c r="ABP250" s="18"/>
      <c r="ABQ250" s="18"/>
      <c r="ABR250" s="18"/>
      <c r="ABS250" s="18"/>
      <c r="ABT250" s="18"/>
      <c r="ABU250" s="18"/>
      <c r="ABV250" s="18"/>
      <c r="ABW250" s="18"/>
      <c r="ABX250" s="18"/>
      <c r="ABY250" s="18"/>
      <c r="ABZ250" s="18"/>
      <c r="ACA250" s="18"/>
      <c r="ACB250" s="18"/>
      <c r="ACC250" s="18"/>
      <c r="ACD250" s="18"/>
      <c r="ACE250" s="18"/>
      <c r="ACF250" s="18"/>
      <c r="ACG250" s="18"/>
      <c r="ACH250" s="18"/>
      <c r="ACI250" s="18"/>
      <c r="ACJ250" s="18"/>
      <c r="ACK250" s="18"/>
      <c r="ACL250" s="18"/>
      <c r="ACM250" s="18"/>
      <c r="ACN250" s="18"/>
      <c r="ACO250" s="18"/>
      <c r="ACP250" s="18"/>
      <c r="ACQ250" s="18"/>
      <c r="ACR250" s="18"/>
      <c r="ACS250" s="18"/>
      <c r="ACT250" s="18"/>
      <c r="ACU250" s="18"/>
      <c r="ACV250" s="18"/>
      <c r="ACW250" s="18"/>
      <c r="ACX250" s="18"/>
      <c r="ACY250" s="18"/>
      <c r="ACZ250" s="18"/>
      <c r="ADA250" s="18"/>
      <c r="ADB250" s="18"/>
      <c r="ADC250" s="18"/>
      <c r="ADD250" s="18"/>
      <c r="ADE250" s="18"/>
      <c r="ADF250" s="18"/>
      <c r="ADG250" s="18"/>
      <c r="ADH250" s="18"/>
      <c r="ADI250" s="18"/>
      <c r="ADJ250" s="18"/>
      <c r="ADK250" s="18"/>
      <c r="ADL250" s="18"/>
      <c r="ADM250" s="18"/>
      <c r="ADN250" s="18"/>
      <c r="ADO250" s="18"/>
      <c r="ADP250" s="18"/>
      <c r="ADQ250" s="18"/>
      <c r="ADR250" s="18"/>
      <c r="ADS250" s="18"/>
      <c r="ADT250" s="18"/>
      <c r="ADU250" s="18"/>
      <c r="ADV250" s="18"/>
      <c r="ADW250" s="18"/>
      <c r="ADX250" s="18"/>
      <c r="ADY250" s="18"/>
      <c r="ADZ250" s="18"/>
      <c r="AEA250" s="18"/>
      <c r="AEB250" s="18"/>
      <c r="AEC250" s="18"/>
      <c r="AED250" s="18"/>
      <c r="AEE250" s="18"/>
      <c r="AEF250" s="18"/>
      <c r="AEG250" s="18"/>
      <c r="AEH250" s="18"/>
      <c r="AEI250" s="18"/>
      <c r="AEJ250" s="18"/>
      <c r="AEK250" s="18"/>
      <c r="AEL250" s="18"/>
      <c r="AEM250" s="18"/>
      <c r="AEN250" s="18"/>
      <c r="AEO250" s="18"/>
      <c r="AEP250" s="18"/>
      <c r="AEQ250" s="18"/>
      <c r="AER250" s="18"/>
      <c r="AES250" s="18"/>
      <c r="AET250" s="18"/>
      <c r="AEU250" s="18"/>
      <c r="AEV250" s="18"/>
      <c r="AEW250" s="18"/>
      <c r="AEX250" s="18"/>
      <c r="AEY250" s="18"/>
      <c r="AEZ250" s="18"/>
      <c r="AFA250" s="18"/>
      <c r="AFB250" s="18"/>
      <c r="AFC250" s="18"/>
      <c r="AFD250" s="18"/>
      <c r="AFE250" s="18"/>
      <c r="AFF250" s="18"/>
      <c r="AFG250" s="18"/>
      <c r="AFH250" s="18"/>
      <c r="AFI250" s="18"/>
      <c r="AFJ250" s="18"/>
      <c r="AFK250" s="18"/>
      <c r="AFL250" s="18"/>
      <c r="AFM250" s="18"/>
      <c r="AFN250" s="18"/>
      <c r="AFO250" s="18"/>
      <c r="AFP250" s="18"/>
      <c r="AFQ250" s="18"/>
      <c r="AFR250" s="18"/>
      <c r="AFS250" s="18"/>
      <c r="AFT250" s="18"/>
      <c r="AFU250" s="18"/>
      <c r="AFV250" s="18"/>
      <c r="AFW250" s="18"/>
      <c r="AFX250" s="18"/>
      <c r="AFY250" s="18"/>
      <c r="AFZ250" s="18"/>
      <c r="AGA250" s="18"/>
      <c r="AGB250" s="18"/>
      <c r="AGC250" s="18"/>
      <c r="AGD250" s="18"/>
      <c r="AGE250" s="18"/>
      <c r="AGF250" s="18"/>
      <c r="AGG250" s="18"/>
      <c r="AGH250" s="18"/>
      <c r="AGI250" s="18"/>
      <c r="AGJ250" s="18"/>
      <c r="AGK250" s="18"/>
      <c r="AGL250" s="18"/>
      <c r="AGM250" s="18"/>
      <c r="AGN250" s="18"/>
      <c r="AGO250" s="18"/>
      <c r="AGP250" s="18"/>
      <c r="AGQ250" s="18"/>
      <c r="AGR250" s="18"/>
      <c r="AGS250" s="18"/>
      <c r="AGT250" s="18"/>
      <c r="AGU250" s="18"/>
      <c r="AGV250" s="18"/>
      <c r="AGW250" s="18"/>
      <c r="AGX250" s="18"/>
      <c r="AGY250" s="18"/>
      <c r="AGZ250" s="18"/>
      <c r="AHA250" s="18"/>
      <c r="AHB250" s="18"/>
      <c r="AHC250" s="18"/>
      <c r="AHD250" s="18"/>
      <c r="AHE250" s="18"/>
      <c r="AHF250" s="18"/>
      <c r="AHG250" s="18"/>
      <c r="AHH250" s="18"/>
      <c r="AHI250" s="18"/>
      <c r="AHJ250" s="18"/>
      <c r="AHK250" s="18"/>
      <c r="AHL250" s="18"/>
      <c r="AHM250" s="18"/>
      <c r="AHN250" s="18"/>
      <c r="AHO250" s="18"/>
      <c r="AHP250" s="18"/>
      <c r="AHQ250" s="18"/>
      <c r="AHR250" s="18"/>
      <c r="AHS250" s="18"/>
      <c r="AHT250" s="18"/>
      <c r="AHU250" s="18"/>
      <c r="AHV250" s="18"/>
      <c r="AHW250" s="18"/>
      <c r="AHX250" s="18"/>
      <c r="AHY250" s="18"/>
      <c r="AHZ250" s="18"/>
      <c r="AIA250" s="18"/>
      <c r="AIB250" s="18"/>
      <c r="AIC250" s="18"/>
      <c r="AID250" s="18"/>
      <c r="AIE250" s="18"/>
      <c r="AIF250" s="18"/>
      <c r="AIG250" s="18"/>
      <c r="AIH250" s="18"/>
      <c r="AII250" s="18"/>
      <c r="AIJ250" s="18"/>
      <c r="AIK250" s="18"/>
      <c r="AIL250" s="18"/>
      <c r="AIM250" s="18"/>
      <c r="AIN250" s="18"/>
      <c r="AIO250" s="18"/>
      <c r="AIP250" s="18"/>
      <c r="AIQ250" s="18"/>
      <c r="AIR250" s="18"/>
      <c r="AIS250" s="18"/>
      <c r="AIT250" s="18"/>
      <c r="AIU250" s="18"/>
      <c r="AIV250" s="18"/>
      <c r="AIW250" s="18"/>
      <c r="AIX250" s="18"/>
      <c r="AIY250" s="18"/>
      <c r="AIZ250" s="18"/>
      <c r="AJA250" s="18"/>
      <c r="AJB250" s="18"/>
      <c r="AJC250" s="18"/>
      <c r="AJD250" s="18"/>
      <c r="AJE250" s="18"/>
      <c r="AJF250" s="18"/>
      <c r="AJG250" s="18"/>
      <c r="AJH250" s="18"/>
      <c r="AJI250" s="18"/>
      <c r="AJJ250" s="18"/>
      <c r="AJK250" s="18"/>
      <c r="AJL250" s="18"/>
      <c r="AJM250" s="18"/>
      <c r="AJN250" s="18"/>
      <c r="AJO250" s="18"/>
      <c r="AJP250" s="18"/>
      <c r="AJQ250" s="18"/>
      <c r="AJR250" s="18"/>
      <c r="AJS250" s="18"/>
      <c r="AJT250" s="18"/>
      <c r="AJU250" s="18"/>
      <c r="AJV250" s="18"/>
      <c r="AJW250" s="18"/>
      <c r="AJX250" s="18"/>
      <c r="AJY250" s="18"/>
      <c r="AJZ250" s="18"/>
      <c r="AKA250" s="18"/>
      <c r="AKB250" s="18"/>
      <c r="AKC250" s="18"/>
      <c r="AKD250" s="18"/>
      <c r="AKE250" s="18"/>
      <c r="AKF250" s="18"/>
      <c r="AKG250" s="18"/>
      <c r="AKH250" s="18"/>
      <c r="AKI250" s="18"/>
      <c r="AKJ250" s="18"/>
      <c r="AKK250" s="18"/>
      <c r="AKL250" s="18"/>
      <c r="AKM250" s="18"/>
      <c r="AKN250" s="18"/>
      <c r="AKO250" s="18"/>
      <c r="AKP250" s="18"/>
      <c r="AKQ250" s="18"/>
      <c r="AKR250" s="18"/>
      <c r="AKS250" s="18"/>
      <c r="AKT250" s="18"/>
      <c r="AKU250" s="18"/>
      <c r="AKV250" s="18"/>
      <c r="AKW250" s="18"/>
      <c r="AKX250" s="18"/>
      <c r="AKY250" s="18"/>
      <c r="AKZ250" s="18"/>
      <c r="ALA250" s="18"/>
      <c r="ALB250" s="18"/>
      <c r="ALC250" s="18"/>
      <c r="ALD250" s="18"/>
      <c r="ALE250" s="18"/>
      <c r="ALF250" s="18"/>
      <c r="ALG250" s="18"/>
      <c r="ALH250" s="18"/>
      <c r="ALI250" s="18"/>
      <c r="ALJ250" s="18"/>
      <c r="ALK250" s="18"/>
      <c r="ALL250" s="18"/>
      <c r="ALM250" s="18"/>
      <c r="ALN250" s="18"/>
      <c r="ALO250" s="18"/>
      <c r="ALP250" s="18"/>
      <c r="ALQ250" s="18"/>
      <c r="ALR250" s="18"/>
      <c r="ALS250" s="18"/>
      <c r="ALT250" s="18"/>
      <c r="ALU250" s="18"/>
      <c r="ALV250" s="18"/>
      <c r="ALW250" s="18"/>
      <c r="ALX250" s="18"/>
      <c r="ALY250" s="18"/>
      <c r="ALZ250" s="18"/>
      <c r="AMA250" s="18"/>
      <c r="AMB250" s="18"/>
      <c r="AMC250" s="18"/>
      <c r="AMD250" s="18"/>
      <c r="AME250" s="18"/>
      <c r="AMF250" s="18"/>
      <c r="AMG250" s="18"/>
    </row>
    <row r="251" spans="1:1021" s="3" customFormat="1" ht="15" customHeight="1">
      <c r="A251" s="10">
        <v>242</v>
      </c>
      <c r="B251" s="21" t="s">
        <v>202</v>
      </c>
      <c r="C251" s="14"/>
      <c r="D251" s="43"/>
      <c r="E251" s="21"/>
      <c r="F251" s="23"/>
      <c r="G251" s="19" t="s">
        <v>25</v>
      </c>
      <c r="H251" s="167"/>
      <c r="I251" s="84"/>
      <c r="J251" s="84"/>
      <c r="K251" s="84"/>
      <c r="L251" s="84"/>
      <c r="M251" s="84"/>
      <c r="N251" s="84"/>
      <c r="O251" s="84"/>
      <c r="P251" s="84"/>
      <c r="Q251" s="138"/>
      <c r="R251" s="18"/>
    </row>
    <row r="252" spans="1:1021" s="3" customFormat="1" ht="15" customHeight="1">
      <c r="A252" s="10">
        <v>243</v>
      </c>
      <c r="B252" s="21" t="s">
        <v>203</v>
      </c>
      <c r="C252" s="14" t="s">
        <v>19</v>
      </c>
      <c r="D252" s="43"/>
      <c r="E252" s="21" t="s">
        <v>204</v>
      </c>
      <c r="F252" s="23"/>
      <c r="G252" s="19" t="s">
        <v>22</v>
      </c>
      <c r="H252" s="177"/>
      <c r="I252" s="87"/>
      <c r="J252" s="87"/>
      <c r="K252" s="87"/>
      <c r="L252" s="87"/>
      <c r="M252" s="87"/>
      <c r="N252" s="87"/>
      <c r="O252" s="87"/>
      <c r="P252" s="87"/>
      <c r="Q252" s="90"/>
      <c r="R252" s="20"/>
      <c r="S252" s="20"/>
      <c r="U252" s="20"/>
    </row>
    <row r="253" spans="1:1021" s="3" customFormat="1" ht="15" customHeight="1">
      <c r="A253" s="10">
        <v>244</v>
      </c>
      <c r="B253" s="21" t="s">
        <v>205</v>
      </c>
      <c r="C253" s="14" t="s">
        <v>19</v>
      </c>
      <c r="D253" s="43"/>
      <c r="E253" s="21" t="s">
        <v>204</v>
      </c>
      <c r="F253" s="23"/>
      <c r="G253" s="19" t="s">
        <v>22</v>
      </c>
      <c r="H253" s="177"/>
      <c r="I253" s="87"/>
      <c r="J253" s="87"/>
      <c r="K253" s="87"/>
      <c r="L253" s="87"/>
      <c r="M253" s="87"/>
      <c r="N253" s="87"/>
      <c r="O253" s="87"/>
      <c r="P253" s="87"/>
      <c r="Q253" s="90"/>
      <c r="R253" s="20"/>
      <c r="S253" s="20"/>
      <c r="U253" s="20"/>
    </row>
    <row r="254" spans="1:1021" s="3" customFormat="1" ht="15" customHeight="1">
      <c r="A254" s="10">
        <v>245</v>
      </c>
      <c r="B254" s="21" t="s">
        <v>205</v>
      </c>
      <c r="C254" s="14" t="s">
        <v>19</v>
      </c>
      <c r="D254" s="21"/>
      <c r="E254" s="21" t="s">
        <v>24</v>
      </c>
      <c r="F254" s="21"/>
      <c r="G254" s="19" t="s">
        <v>33</v>
      </c>
      <c r="H254" s="80"/>
      <c r="I254" s="103"/>
      <c r="J254" s="103"/>
      <c r="K254" s="104"/>
      <c r="L254" s="104"/>
      <c r="M254" s="103"/>
      <c r="N254" s="155"/>
      <c r="O254" s="155"/>
      <c r="P254" s="155"/>
      <c r="Q254" s="84"/>
    </row>
    <row r="255" spans="1:1021" s="3" customFormat="1" ht="15" customHeight="1">
      <c r="A255" s="10">
        <v>246</v>
      </c>
      <c r="B255" s="13" t="s">
        <v>205</v>
      </c>
      <c r="C255" s="14" t="s">
        <v>19</v>
      </c>
      <c r="D255" s="21"/>
      <c r="E255" s="21" t="s">
        <v>204</v>
      </c>
      <c r="F255" s="13"/>
      <c r="G255" s="17" t="s">
        <v>25</v>
      </c>
      <c r="H255" s="162"/>
      <c r="I255" s="196"/>
      <c r="J255" s="196"/>
      <c r="K255" s="197"/>
      <c r="L255" s="197"/>
      <c r="M255" s="84"/>
      <c r="N255" s="196"/>
      <c r="O255" s="198"/>
      <c r="P255" s="198"/>
      <c r="Q255" s="84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</row>
    <row r="256" spans="1:1021" s="3" customFormat="1" ht="15" customHeight="1">
      <c r="A256" s="10">
        <v>247</v>
      </c>
      <c r="B256" s="55" t="s">
        <v>206</v>
      </c>
      <c r="C256" s="42" t="s">
        <v>19</v>
      </c>
      <c r="D256" s="43"/>
      <c r="E256" s="35" t="s">
        <v>207</v>
      </c>
      <c r="F256" s="57"/>
      <c r="G256" s="17" t="s">
        <v>22</v>
      </c>
      <c r="H256" s="199"/>
      <c r="I256" s="200"/>
      <c r="J256" s="200"/>
      <c r="K256" s="200"/>
      <c r="L256" s="200"/>
      <c r="M256" s="87"/>
      <c r="N256" s="200"/>
      <c r="O256" s="200"/>
      <c r="P256" s="200"/>
      <c r="Q256" s="90"/>
      <c r="R256" s="20"/>
      <c r="S256" s="20"/>
      <c r="T256" s="18"/>
      <c r="U256" s="20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</row>
    <row r="257" spans="1:21" s="3" customFormat="1" ht="15" customHeight="1">
      <c r="A257" s="10">
        <v>248</v>
      </c>
      <c r="B257" s="21" t="s">
        <v>206</v>
      </c>
      <c r="C257" s="42" t="s">
        <v>19</v>
      </c>
      <c r="D257" s="43"/>
      <c r="E257" s="35" t="s">
        <v>207</v>
      </c>
      <c r="F257" s="52"/>
      <c r="G257" s="19" t="s">
        <v>25</v>
      </c>
      <c r="H257" s="167"/>
      <c r="I257" s="84"/>
      <c r="J257" s="84"/>
      <c r="K257" s="84"/>
      <c r="L257" s="84"/>
      <c r="M257" s="84"/>
      <c r="N257" s="198"/>
      <c r="O257" s="198"/>
      <c r="P257" s="198"/>
      <c r="Q257" s="84"/>
    </row>
    <row r="258" spans="1:21" s="3" customFormat="1" ht="15" customHeight="1">
      <c r="A258" s="10">
        <v>249</v>
      </c>
      <c r="B258" s="21" t="s">
        <v>208</v>
      </c>
      <c r="C258" s="14" t="s">
        <v>19</v>
      </c>
      <c r="D258" s="10"/>
      <c r="E258" s="21" t="s">
        <v>147</v>
      </c>
      <c r="F258" s="23"/>
      <c r="G258" s="19" t="s">
        <v>22</v>
      </c>
      <c r="H258" s="92"/>
      <c r="I258" s="87"/>
      <c r="J258" s="87"/>
      <c r="K258" s="87"/>
      <c r="L258" s="87"/>
      <c r="M258" s="87"/>
      <c r="N258" s="87"/>
      <c r="O258" s="87"/>
      <c r="P258" s="87"/>
      <c r="Q258" s="90"/>
      <c r="R258" s="20"/>
      <c r="S258" s="20"/>
      <c r="U258" s="20"/>
    </row>
    <row r="259" spans="1:21" s="3" customFormat="1" ht="15" customHeight="1">
      <c r="A259" s="10">
        <v>250</v>
      </c>
      <c r="B259" s="21" t="s">
        <v>209</v>
      </c>
      <c r="C259" s="14" t="s">
        <v>19</v>
      </c>
      <c r="D259" s="10"/>
      <c r="E259" s="21" t="s">
        <v>24</v>
      </c>
      <c r="F259" s="23"/>
      <c r="G259" s="19" t="s">
        <v>22</v>
      </c>
      <c r="H259" s="92"/>
      <c r="I259" s="87"/>
      <c r="J259" s="87"/>
      <c r="K259" s="87"/>
      <c r="L259" s="87"/>
      <c r="M259" s="87"/>
      <c r="N259" s="87"/>
      <c r="O259" s="87"/>
      <c r="P259" s="87"/>
      <c r="Q259" s="90"/>
      <c r="R259" s="20"/>
      <c r="S259" s="20"/>
      <c r="U259" s="20"/>
    </row>
    <row r="260" spans="1:21" s="3" customFormat="1" ht="15" customHeight="1">
      <c r="A260" s="10">
        <v>251</v>
      </c>
      <c r="B260" s="21" t="s">
        <v>210</v>
      </c>
      <c r="C260" s="14" t="s">
        <v>19</v>
      </c>
      <c r="D260" s="10"/>
      <c r="E260" s="21" t="s">
        <v>24</v>
      </c>
      <c r="F260" s="23"/>
      <c r="G260" s="19" t="s">
        <v>22</v>
      </c>
      <c r="H260" s="92"/>
      <c r="I260" s="87"/>
      <c r="J260" s="87"/>
      <c r="K260" s="90"/>
      <c r="L260" s="90"/>
      <c r="M260" s="87"/>
      <c r="N260" s="146"/>
      <c r="O260" s="201"/>
      <c r="P260" s="201"/>
      <c r="Q260" s="90"/>
      <c r="R260" s="20"/>
      <c r="S260" s="20"/>
      <c r="U260" s="20"/>
    </row>
    <row r="261" spans="1:21" s="3" customFormat="1" ht="15" customHeight="1">
      <c r="A261" s="10">
        <v>252</v>
      </c>
      <c r="B261" s="21" t="s">
        <v>210</v>
      </c>
      <c r="C261" s="14" t="s">
        <v>19</v>
      </c>
      <c r="D261" s="10"/>
      <c r="E261" s="21" t="s">
        <v>24</v>
      </c>
      <c r="F261" s="22"/>
      <c r="G261" s="19" t="s">
        <v>25</v>
      </c>
      <c r="H261" s="96"/>
      <c r="I261" s="97"/>
      <c r="J261" s="97"/>
      <c r="K261" s="97"/>
      <c r="L261" s="97"/>
      <c r="M261" s="97"/>
      <c r="N261" s="178"/>
      <c r="O261" s="121"/>
      <c r="P261" s="104"/>
      <c r="Q261" s="97"/>
    </row>
    <row r="262" spans="1:21" s="3" customFormat="1" ht="15" customHeight="1">
      <c r="A262" s="10">
        <v>253</v>
      </c>
      <c r="B262" s="21" t="s">
        <v>211</v>
      </c>
      <c r="C262" s="14" t="s">
        <v>19</v>
      </c>
      <c r="D262" s="10"/>
      <c r="E262" s="21"/>
      <c r="F262" s="22"/>
      <c r="G262" s="19" t="s">
        <v>21</v>
      </c>
      <c r="H262" s="80"/>
      <c r="I262" s="115"/>
      <c r="J262" s="127"/>
      <c r="K262" s="143"/>
      <c r="L262" s="143"/>
      <c r="M262" s="127"/>
      <c r="N262" s="202"/>
      <c r="O262" s="203"/>
      <c r="P262" s="203"/>
      <c r="Q262" s="84"/>
    </row>
    <row r="263" spans="1:21" s="3" customFormat="1" ht="15" customHeight="1">
      <c r="A263" s="10">
        <v>254</v>
      </c>
      <c r="B263" s="21" t="s">
        <v>212</v>
      </c>
      <c r="C263" s="14"/>
      <c r="D263" s="10"/>
      <c r="E263" s="21"/>
      <c r="F263" s="22"/>
      <c r="G263" s="19" t="s">
        <v>22</v>
      </c>
      <c r="H263" s="92"/>
      <c r="I263" s="165"/>
      <c r="J263" s="204"/>
      <c r="K263" s="204"/>
      <c r="L263" s="204"/>
      <c r="M263" s="87"/>
      <c r="N263" s="146"/>
      <c r="O263" s="201"/>
      <c r="P263" s="201"/>
      <c r="Q263" s="90"/>
      <c r="R263" s="20"/>
      <c r="S263" s="20"/>
      <c r="U263" s="20"/>
    </row>
    <row r="264" spans="1:21" s="3" customFormat="1" ht="15" customHeight="1">
      <c r="A264" s="10">
        <v>255</v>
      </c>
      <c r="B264" s="21" t="s">
        <v>213</v>
      </c>
      <c r="C264" s="14"/>
      <c r="D264" s="10"/>
      <c r="E264" s="21"/>
      <c r="F264" s="22"/>
      <c r="G264" s="19" t="s">
        <v>22</v>
      </c>
      <c r="H264" s="92"/>
      <c r="I264" s="205"/>
      <c r="J264" s="206"/>
      <c r="K264" s="204"/>
      <c r="L264" s="204"/>
      <c r="M264" s="87"/>
      <c r="N264" s="146"/>
      <c r="O264" s="201"/>
      <c r="P264" s="201"/>
      <c r="Q264" s="90"/>
      <c r="R264" s="20"/>
      <c r="S264" s="20"/>
      <c r="U264" s="20"/>
    </row>
    <row r="265" spans="1:21" s="3" customFormat="1" ht="15" customHeight="1">
      <c r="A265" s="10">
        <v>256</v>
      </c>
      <c r="B265" s="21" t="s">
        <v>214</v>
      </c>
      <c r="C265" s="14" t="s">
        <v>19</v>
      </c>
      <c r="D265" s="10"/>
      <c r="E265" s="21" t="s">
        <v>215</v>
      </c>
      <c r="F265" s="23"/>
      <c r="G265" s="19" t="s">
        <v>22</v>
      </c>
      <c r="H265" s="92"/>
      <c r="I265" s="87"/>
      <c r="J265" s="87"/>
      <c r="K265" s="87"/>
      <c r="L265" s="87"/>
      <c r="M265" s="87"/>
      <c r="N265" s="87"/>
      <c r="O265" s="87"/>
      <c r="P265" s="87"/>
      <c r="Q265" s="90"/>
      <c r="R265" s="20"/>
      <c r="S265" s="20"/>
      <c r="U265" s="20"/>
    </row>
    <row r="266" spans="1:21" s="3" customFormat="1" ht="15" customHeight="1">
      <c r="A266" s="10">
        <v>257</v>
      </c>
      <c r="B266" s="34" t="s">
        <v>216</v>
      </c>
      <c r="C266" s="14" t="s">
        <v>19</v>
      </c>
      <c r="D266" s="58"/>
      <c r="E266" s="21" t="s">
        <v>24</v>
      </c>
      <c r="F266" s="23"/>
      <c r="G266" s="19" t="s">
        <v>22</v>
      </c>
      <c r="H266" s="177"/>
      <c r="I266" s="87"/>
      <c r="J266" s="87"/>
      <c r="K266" s="87"/>
      <c r="L266" s="87"/>
      <c r="M266" s="87"/>
      <c r="N266" s="87"/>
      <c r="O266" s="87"/>
      <c r="P266" s="87"/>
      <c r="Q266" s="90"/>
      <c r="R266" s="20"/>
      <c r="S266" s="20"/>
      <c r="U266" s="20"/>
    </row>
    <row r="267" spans="1:21" s="3" customFormat="1" ht="15" customHeight="1">
      <c r="A267" s="10">
        <v>258</v>
      </c>
      <c r="B267" s="34" t="s">
        <v>212</v>
      </c>
      <c r="C267" s="14"/>
      <c r="D267" s="58"/>
      <c r="E267" s="21"/>
      <c r="F267" s="23"/>
      <c r="G267" s="19" t="s">
        <v>25</v>
      </c>
      <c r="H267" s="177"/>
      <c r="I267" s="87"/>
      <c r="J267" s="87"/>
      <c r="K267" s="87"/>
      <c r="L267" s="87"/>
      <c r="M267" s="87"/>
      <c r="N267" s="87"/>
      <c r="O267" s="87"/>
      <c r="P267" s="87"/>
      <c r="Q267" s="90"/>
      <c r="R267" s="18"/>
    </row>
    <row r="268" spans="1:21" s="3" customFormat="1" ht="15" customHeight="1">
      <c r="A268" s="10">
        <v>259</v>
      </c>
      <c r="B268" s="21" t="s">
        <v>216</v>
      </c>
      <c r="C268" s="14" t="s">
        <v>19</v>
      </c>
      <c r="D268" s="10"/>
      <c r="E268" s="21" t="s">
        <v>24</v>
      </c>
      <c r="F268" s="22"/>
      <c r="G268" s="19" t="s">
        <v>25</v>
      </c>
      <c r="H268" s="80"/>
      <c r="I268" s="84"/>
      <c r="J268" s="84"/>
      <c r="K268" s="84"/>
      <c r="L268" s="84"/>
      <c r="M268" s="84"/>
      <c r="N268" s="84"/>
      <c r="O268" s="84"/>
      <c r="P268" s="84"/>
      <c r="Q268" s="84"/>
      <c r="R268" s="18"/>
    </row>
    <row r="269" spans="1:21" s="3" customFormat="1" ht="15" customHeight="1">
      <c r="A269" s="10">
        <v>260</v>
      </c>
      <c r="B269" s="21" t="s">
        <v>217</v>
      </c>
      <c r="C269" s="14" t="s">
        <v>19</v>
      </c>
      <c r="D269" s="10"/>
      <c r="E269" s="21" t="s">
        <v>43</v>
      </c>
      <c r="F269" s="23"/>
      <c r="G269" s="19" t="s">
        <v>22</v>
      </c>
      <c r="H269" s="92">
        <v>1</v>
      </c>
      <c r="I269" s="87"/>
      <c r="J269" s="87"/>
      <c r="K269" s="87"/>
      <c r="L269" s="87"/>
      <c r="M269" s="87"/>
      <c r="N269" s="87"/>
      <c r="O269" s="87"/>
      <c r="P269" s="87"/>
      <c r="Q269" s="90"/>
      <c r="R269" s="20"/>
      <c r="S269" s="20"/>
      <c r="U269" s="20"/>
    </row>
    <row r="270" spans="1:21" s="3" customFormat="1" ht="15" customHeight="1">
      <c r="A270" s="10">
        <v>261</v>
      </c>
      <c r="B270" s="21" t="s">
        <v>217</v>
      </c>
      <c r="C270" s="14" t="s">
        <v>19</v>
      </c>
      <c r="D270" s="10"/>
      <c r="E270" s="21" t="s">
        <v>43</v>
      </c>
      <c r="F270" s="22"/>
      <c r="G270" s="19" t="s">
        <v>44</v>
      </c>
      <c r="H270" s="80"/>
      <c r="I270" s="105"/>
      <c r="J270" s="105"/>
      <c r="K270" s="104"/>
      <c r="L270" s="104"/>
      <c r="M270" s="105"/>
      <c r="N270" s="107"/>
      <c r="O270" s="105"/>
      <c r="P270" s="107"/>
      <c r="Q270" s="107"/>
      <c r="R270" s="18"/>
    </row>
    <row r="271" spans="1:21" s="3" customFormat="1" ht="15" customHeight="1">
      <c r="A271" s="10">
        <v>262</v>
      </c>
      <c r="B271" s="21" t="s">
        <v>218</v>
      </c>
      <c r="C271" s="14"/>
      <c r="D271" s="10"/>
      <c r="E271" s="21" t="s">
        <v>24</v>
      </c>
      <c r="F271" s="23"/>
      <c r="G271" s="19" t="s">
        <v>25</v>
      </c>
      <c r="H271" s="92"/>
      <c r="I271" s="87"/>
      <c r="J271" s="87"/>
      <c r="K271" s="90"/>
      <c r="L271" s="90"/>
      <c r="M271" s="87"/>
      <c r="N271" s="87"/>
      <c r="O271" s="93"/>
      <c r="P271" s="87"/>
      <c r="Q271" s="90"/>
    </row>
    <row r="272" spans="1:21" s="3" customFormat="1" ht="15" customHeight="1">
      <c r="A272" s="10">
        <v>263</v>
      </c>
      <c r="B272" s="21" t="s">
        <v>219</v>
      </c>
      <c r="C272" s="14" t="s">
        <v>19</v>
      </c>
      <c r="D272" s="10"/>
      <c r="E272" s="21" t="s">
        <v>24</v>
      </c>
      <c r="F272" s="23"/>
      <c r="G272" s="19" t="s">
        <v>22</v>
      </c>
      <c r="H272" s="92"/>
      <c r="I272" s="87"/>
      <c r="J272" s="87"/>
      <c r="K272" s="90"/>
      <c r="L272" s="90"/>
      <c r="M272" s="87"/>
      <c r="N272" s="146"/>
      <c r="O272" s="201"/>
      <c r="P272" s="201"/>
      <c r="Q272" s="90"/>
      <c r="R272" s="20"/>
      <c r="S272" s="20"/>
      <c r="U272" s="20"/>
    </row>
    <row r="273" spans="1:21" s="3" customFormat="1" ht="15" customHeight="1">
      <c r="A273" s="10">
        <v>264</v>
      </c>
      <c r="B273" s="21" t="s">
        <v>220</v>
      </c>
      <c r="C273" s="14" t="s">
        <v>19</v>
      </c>
      <c r="D273" s="10"/>
      <c r="E273" s="21" t="s">
        <v>221</v>
      </c>
      <c r="F273" s="22"/>
      <c r="G273" s="19" t="s">
        <v>22</v>
      </c>
      <c r="H273" s="92"/>
      <c r="I273" s="87"/>
      <c r="J273" s="87"/>
      <c r="K273" s="87"/>
      <c r="L273" s="87"/>
      <c r="M273" s="87"/>
      <c r="N273" s="87"/>
      <c r="O273" s="90"/>
      <c r="P273" s="90"/>
      <c r="Q273" s="90"/>
      <c r="R273" s="20"/>
      <c r="S273" s="20"/>
      <c r="U273" s="20"/>
    </row>
    <row r="274" spans="1:21" s="3" customFormat="1" ht="15" customHeight="1">
      <c r="A274" s="10">
        <v>265</v>
      </c>
      <c r="B274" s="21" t="s">
        <v>220</v>
      </c>
      <c r="C274" s="14" t="s">
        <v>19</v>
      </c>
      <c r="D274" s="10"/>
      <c r="E274" s="21" t="s">
        <v>221</v>
      </c>
      <c r="F274" s="59"/>
      <c r="G274" s="19" t="s">
        <v>47</v>
      </c>
      <c r="H274" s="80"/>
      <c r="I274" s="84"/>
      <c r="J274" s="84"/>
      <c r="K274" s="138"/>
      <c r="L274" s="138"/>
      <c r="M274" s="84"/>
      <c r="N274" s="84"/>
      <c r="O274" s="138"/>
      <c r="P274" s="138"/>
      <c r="Q274" s="138"/>
      <c r="R274" s="18"/>
    </row>
    <row r="275" spans="1:21" s="3" customFormat="1" ht="15" customHeight="1">
      <c r="A275" s="10">
        <v>266</v>
      </c>
      <c r="B275" s="21" t="s">
        <v>222</v>
      </c>
      <c r="C275" s="14" t="s">
        <v>19</v>
      </c>
      <c r="D275" s="10"/>
      <c r="E275" s="21" t="s">
        <v>24</v>
      </c>
      <c r="F275" s="23"/>
      <c r="G275" s="19" t="s">
        <v>22</v>
      </c>
      <c r="H275" s="85"/>
      <c r="I275" s="87"/>
      <c r="J275" s="87"/>
      <c r="K275" s="90"/>
      <c r="L275" s="90"/>
      <c r="M275" s="87"/>
      <c r="N275" s="87"/>
      <c r="O275" s="87"/>
      <c r="P275" s="87"/>
      <c r="Q275" s="90"/>
      <c r="R275" s="20"/>
      <c r="S275" s="20"/>
      <c r="U275" s="20"/>
    </row>
    <row r="276" spans="1:21" s="3" customFormat="1" ht="15" customHeight="1">
      <c r="A276" s="10">
        <v>267</v>
      </c>
      <c r="B276" s="21" t="s">
        <v>222</v>
      </c>
      <c r="C276" s="48" t="s">
        <v>19</v>
      </c>
      <c r="D276" s="10"/>
      <c r="E276" s="21" t="s">
        <v>24</v>
      </c>
      <c r="F276" s="22"/>
      <c r="G276" s="19" t="s">
        <v>25</v>
      </c>
      <c r="H276" s="162"/>
      <c r="I276" s="84"/>
      <c r="J276" s="84"/>
      <c r="K276" s="84"/>
      <c r="L276" s="84"/>
      <c r="M276" s="84"/>
      <c r="N276" s="104"/>
      <c r="O276" s="104"/>
      <c r="P276" s="104"/>
      <c r="Q276" s="84"/>
    </row>
    <row r="277" spans="1:21" s="3" customFormat="1" ht="15" customHeight="1">
      <c r="A277" s="10">
        <v>268</v>
      </c>
      <c r="B277" s="60" t="s">
        <v>223</v>
      </c>
      <c r="C277" s="14" t="s">
        <v>19</v>
      </c>
      <c r="D277" s="10"/>
      <c r="E277" s="21" t="s">
        <v>24</v>
      </c>
      <c r="F277" s="23"/>
      <c r="G277" s="19" t="s">
        <v>22</v>
      </c>
      <c r="H277" s="116"/>
      <c r="I277" s="117"/>
      <c r="J277" s="117"/>
      <c r="K277" s="117"/>
      <c r="L277" s="117"/>
      <c r="M277" s="87"/>
      <c r="N277" s="117"/>
      <c r="O277" s="117"/>
      <c r="P277" s="117"/>
      <c r="Q277" s="90"/>
      <c r="R277" s="20"/>
      <c r="S277" s="20"/>
      <c r="U277" s="20"/>
    </row>
    <row r="278" spans="1:21" s="3" customFormat="1" ht="15" customHeight="1">
      <c r="A278" s="10">
        <v>269</v>
      </c>
      <c r="B278" s="60" t="s">
        <v>224</v>
      </c>
      <c r="C278" s="14" t="s">
        <v>19</v>
      </c>
      <c r="D278" s="10"/>
      <c r="E278" s="21"/>
      <c r="F278" s="22"/>
      <c r="G278" s="19" t="s">
        <v>21</v>
      </c>
      <c r="H278" s="80"/>
      <c r="I278" s="155"/>
      <c r="J278" s="155"/>
      <c r="K278" s="155"/>
      <c r="L278" s="155"/>
      <c r="M278" s="84"/>
      <c r="N278" s="84"/>
      <c r="O278" s="84"/>
      <c r="P278" s="84"/>
      <c r="Q278" s="84"/>
    </row>
    <row r="279" spans="1:21" s="3" customFormat="1" ht="15" customHeight="1">
      <c r="A279" s="10">
        <v>270</v>
      </c>
      <c r="B279" s="21" t="s">
        <v>225</v>
      </c>
      <c r="C279" s="14" t="s">
        <v>19</v>
      </c>
      <c r="D279" s="10"/>
      <c r="E279" s="21" t="s">
        <v>226</v>
      </c>
      <c r="F279" s="23"/>
      <c r="G279" s="19" t="s">
        <v>22</v>
      </c>
      <c r="H279" s="92"/>
      <c r="I279" s="87"/>
      <c r="J279" s="87"/>
      <c r="K279" s="90"/>
      <c r="L279" s="90"/>
      <c r="M279" s="87"/>
      <c r="N279" s="87"/>
      <c r="O279" s="87"/>
      <c r="P279" s="87"/>
      <c r="Q279" s="90"/>
      <c r="R279" s="20"/>
      <c r="S279" s="20"/>
      <c r="U279" s="20"/>
    </row>
    <row r="280" spans="1:21" s="3" customFormat="1" ht="15" customHeight="1">
      <c r="A280" s="10">
        <v>271</v>
      </c>
      <c r="B280" s="21" t="s">
        <v>225</v>
      </c>
      <c r="C280" s="14" t="s">
        <v>19</v>
      </c>
      <c r="D280" s="10"/>
      <c r="E280" s="21" t="s">
        <v>226</v>
      </c>
      <c r="F280" s="22"/>
      <c r="G280" s="19" t="s">
        <v>25</v>
      </c>
      <c r="H280" s="80"/>
      <c r="I280" s="84"/>
      <c r="J280" s="84"/>
      <c r="K280" s="84"/>
      <c r="L280" s="84"/>
      <c r="M280" s="84"/>
      <c r="N280" s="104"/>
      <c r="O280" s="104"/>
      <c r="P280" s="104"/>
      <c r="Q280" s="84"/>
    </row>
    <row r="281" spans="1:21" s="3" customFormat="1" ht="15" customHeight="1">
      <c r="A281" s="10">
        <v>272</v>
      </c>
      <c r="B281" s="21" t="s">
        <v>227</v>
      </c>
      <c r="C281" s="14" t="s">
        <v>19</v>
      </c>
      <c r="D281" s="10"/>
      <c r="E281" s="21"/>
      <c r="F281" s="22"/>
      <c r="G281" s="19" t="s">
        <v>33</v>
      </c>
      <c r="H281" s="80"/>
      <c r="I281" s="103"/>
      <c r="J281" s="103"/>
      <c r="K281" s="104"/>
      <c r="L281" s="104"/>
      <c r="M281" s="103"/>
      <c r="N281" s="84"/>
      <c r="O281" s="84"/>
      <c r="P281" s="84"/>
      <c r="Q281" s="84"/>
    </row>
    <row r="282" spans="1:21" s="3" customFormat="1" ht="15" customHeight="1">
      <c r="A282" s="10">
        <v>273</v>
      </c>
      <c r="B282" s="21" t="s">
        <v>228</v>
      </c>
      <c r="C282" s="14" t="s">
        <v>19</v>
      </c>
      <c r="D282" s="10"/>
      <c r="E282" s="21" t="s">
        <v>215</v>
      </c>
      <c r="F282" s="23"/>
      <c r="G282" s="19" t="s">
        <v>22</v>
      </c>
      <c r="H282" s="92">
        <v>1</v>
      </c>
      <c r="I282" s="87"/>
      <c r="J282" s="87"/>
      <c r="K282" s="87"/>
      <c r="L282" s="87"/>
      <c r="M282" s="87"/>
      <c r="N282" s="87"/>
      <c r="O282" s="87"/>
      <c r="P282" s="87"/>
      <c r="Q282" s="90"/>
      <c r="R282" s="20"/>
      <c r="S282" s="20"/>
      <c r="U282" s="20"/>
    </row>
    <row r="283" spans="1:21" s="3" customFormat="1" ht="15" customHeight="1">
      <c r="A283" s="10">
        <v>274</v>
      </c>
      <c r="B283" s="21" t="s">
        <v>229</v>
      </c>
      <c r="C283" s="14" t="s">
        <v>19</v>
      </c>
      <c r="D283" s="10"/>
      <c r="E283" s="21" t="s">
        <v>24</v>
      </c>
      <c r="F283" s="23"/>
      <c r="G283" s="19" t="s">
        <v>22</v>
      </c>
      <c r="H283" s="92"/>
      <c r="I283" s="87"/>
      <c r="J283" s="87"/>
      <c r="K283" s="87"/>
      <c r="L283" s="87"/>
      <c r="M283" s="87"/>
      <c r="N283" s="87"/>
      <c r="O283" s="90"/>
      <c r="P283" s="90"/>
      <c r="Q283" s="90"/>
      <c r="R283" s="20"/>
      <c r="S283" s="20"/>
      <c r="U283" s="20"/>
    </row>
    <row r="284" spans="1:21" s="3" customFormat="1" ht="15" customHeight="1">
      <c r="A284" s="10">
        <v>275</v>
      </c>
      <c r="B284" s="61" t="s">
        <v>229</v>
      </c>
      <c r="C284" s="14" t="s">
        <v>19</v>
      </c>
      <c r="D284" s="10"/>
      <c r="E284" s="21" t="s">
        <v>24</v>
      </c>
      <c r="F284" s="58"/>
      <c r="G284" s="24" t="s">
        <v>25</v>
      </c>
      <c r="H284" s="167"/>
      <c r="I284" s="155"/>
      <c r="J284" s="155"/>
      <c r="K284" s="155"/>
      <c r="L284" s="155"/>
      <c r="M284" s="84"/>
      <c r="N284" s="84"/>
      <c r="O284" s="84"/>
      <c r="P284" s="84"/>
      <c r="Q284" s="84"/>
    </row>
    <row r="285" spans="1:21" s="3" customFormat="1" ht="15" customHeight="1">
      <c r="A285" s="10">
        <v>276</v>
      </c>
      <c r="B285" s="61" t="s">
        <v>230</v>
      </c>
      <c r="C285" s="14" t="s">
        <v>54</v>
      </c>
      <c r="D285" s="10" t="s">
        <v>69</v>
      </c>
      <c r="E285" s="21" t="s">
        <v>24</v>
      </c>
      <c r="F285" s="58"/>
      <c r="G285" s="19" t="s">
        <v>22</v>
      </c>
      <c r="H285" s="177">
        <v>2</v>
      </c>
      <c r="I285" s="87"/>
      <c r="J285" s="87"/>
      <c r="K285" s="87"/>
      <c r="L285" s="87"/>
      <c r="M285" s="87"/>
      <c r="N285" s="87"/>
      <c r="O285" s="87"/>
      <c r="P285" s="87"/>
      <c r="Q285" s="90"/>
      <c r="R285" s="20"/>
      <c r="S285" s="20"/>
      <c r="U285" s="20"/>
    </row>
    <row r="286" spans="1:21" s="3" customFormat="1" ht="15" customHeight="1">
      <c r="A286" s="10">
        <v>277</v>
      </c>
      <c r="B286" s="21" t="s">
        <v>230</v>
      </c>
      <c r="C286" s="14" t="s">
        <v>54</v>
      </c>
      <c r="D286" s="10" t="s">
        <v>69</v>
      </c>
      <c r="E286" s="21" t="s">
        <v>24</v>
      </c>
      <c r="F286" s="23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138"/>
      <c r="R286" s="18"/>
    </row>
    <row r="287" spans="1:21" s="3" customFormat="1" ht="15" customHeight="1">
      <c r="A287" s="10">
        <v>278</v>
      </c>
      <c r="B287" s="62" t="s">
        <v>231</v>
      </c>
      <c r="C287" s="63" t="s">
        <v>19</v>
      </c>
      <c r="D287" s="64"/>
      <c r="E287" s="62" t="s">
        <v>24</v>
      </c>
      <c r="F287" s="65"/>
      <c r="G287" s="66" t="s">
        <v>22</v>
      </c>
      <c r="H287" s="92"/>
      <c r="I287" s="87"/>
      <c r="J287" s="87"/>
      <c r="K287" s="87"/>
      <c r="L287" s="87"/>
      <c r="M287" s="87"/>
      <c r="N287" s="87"/>
      <c r="O287" s="87"/>
      <c r="P287" s="87"/>
      <c r="Q287" s="90"/>
      <c r="R287" s="20"/>
      <c r="S287" s="20"/>
      <c r="U287" s="20"/>
    </row>
    <row r="288" spans="1:21" s="3" customFormat="1" ht="15" customHeight="1">
      <c r="A288" s="10">
        <v>279</v>
      </c>
      <c r="B288" s="21" t="s">
        <v>232</v>
      </c>
      <c r="C288" s="42" t="s">
        <v>19</v>
      </c>
      <c r="D288" s="50"/>
      <c r="E288" s="21" t="s">
        <v>24</v>
      </c>
      <c r="F288" s="51"/>
      <c r="G288" s="19" t="s">
        <v>25</v>
      </c>
      <c r="H288" s="181"/>
      <c r="I288" s="84"/>
      <c r="J288" s="84"/>
      <c r="K288" s="138"/>
      <c r="L288" s="138"/>
      <c r="M288" s="84"/>
      <c r="N288" s="104"/>
      <c r="O288" s="104"/>
      <c r="P288" s="104"/>
      <c r="Q288" s="84"/>
      <c r="R288" s="18"/>
    </row>
    <row r="289" spans="1:21" s="3" customFormat="1" ht="15" customHeight="1">
      <c r="A289" s="10">
        <v>280</v>
      </c>
      <c r="B289" s="21" t="s">
        <v>233</v>
      </c>
      <c r="C289" s="42" t="s">
        <v>19</v>
      </c>
      <c r="D289" s="43"/>
      <c r="E289" s="21" t="s">
        <v>24</v>
      </c>
      <c r="F289" s="23"/>
      <c r="G289" s="19" t="s">
        <v>22</v>
      </c>
      <c r="H289" s="177"/>
      <c r="I289" s="87"/>
      <c r="J289" s="87"/>
      <c r="K289" s="87"/>
      <c r="L289" s="87"/>
      <c r="M289" s="87"/>
      <c r="N289" s="87"/>
      <c r="O289" s="87"/>
      <c r="P289" s="87"/>
      <c r="Q289" s="90"/>
      <c r="R289" s="20"/>
      <c r="S289" s="20"/>
      <c r="U289" s="20"/>
    </row>
    <row r="290" spans="1:21" s="3" customFormat="1" ht="15" customHeight="1">
      <c r="A290" s="10">
        <v>281</v>
      </c>
      <c r="B290" s="21" t="s">
        <v>234</v>
      </c>
      <c r="C290" s="42" t="s">
        <v>19</v>
      </c>
      <c r="D290" s="64"/>
      <c r="E290" s="21" t="s">
        <v>235</v>
      </c>
      <c r="F290" s="23"/>
      <c r="G290" s="27" t="s">
        <v>22</v>
      </c>
      <c r="H290" s="92"/>
      <c r="I290" s="87"/>
      <c r="J290" s="87"/>
      <c r="K290" s="87"/>
      <c r="L290" s="87"/>
      <c r="M290" s="87"/>
      <c r="N290" s="87"/>
      <c r="O290" s="90"/>
      <c r="P290" s="90"/>
      <c r="Q290" s="90"/>
      <c r="R290" s="20"/>
      <c r="S290" s="20"/>
      <c r="U290" s="20"/>
    </row>
    <row r="291" spans="1:21" s="3" customFormat="1" ht="13.15" customHeight="1">
      <c r="A291" s="10">
        <v>282</v>
      </c>
      <c r="B291" s="29" t="s">
        <v>234</v>
      </c>
      <c r="C291" s="42" t="s">
        <v>19</v>
      </c>
      <c r="D291" s="58"/>
      <c r="E291" s="21" t="s">
        <v>235</v>
      </c>
      <c r="F291" s="67"/>
      <c r="G291" s="68" t="s">
        <v>25</v>
      </c>
      <c r="H291" s="167"/>
      <c r="I291" s="84"/>
      <c r="J291" s="84"/>
      <c r="K291" s="84"/>
      <c r="L291" s="84"/>
      <c r="M291" s="84"/>
      <c r="N291" s="84"/>
      <c r="O291" s="138"/>
      <c r="P291" s="155"/>
      <c r="Q291" s="84"/>
    </row>
    <row r="292" spans="1:21" s="3" customFormat="1" ht="13.15" customHeight="1">
      <c r="A292" s="10">
        <v>283</v>
      </c>
      <c r="B292" s="69" t="s">
        <v>236</v>
      </c>
      <c r="C292" s="42" t="s">
        <v>19</v>
      </c>
      <c r="D292" s="70"/>
      <c r="E292" s="21" t="s">
        <v>24</v>
      </c>
      <c r="F292" s="26"/>
      <c r="G292" s="19" t="s">
        <v>22</v>
      </c>
      <c r="H292" s="207"/>
      <c r="I292" s="87"/>
      <c r="J292" s="87"/>
      <c r="K292" s="87"/>
      <c r="L292" s="87"/>
      <c r="M292" s="87"/>
      <c r="N292" s="87"/>
      <c r="O292" s="90"/>
      <c r="P292" s="90"/>
      <c r="Q292" s="90"/>
      <c r="R292" s="20"/>
      <c r="S292" s="20"/>
      <c r="U292" s="20"/>
    </row>
    <row r="293" spans="1:21" s="3" customFormat="1" ht="15" customHeight="1">
      <c r="A293" s="10">
        <v>284</v>
      </c>
      <c r="B293" s="69" t="s">
        <v>236</v>
      </c>
      <c r="C293" s="42" t="s">
        <v>19</v>
      </c>
      <c r="D293" s="39"/>
      <c r="E293" s="21" t="s">
        <v>24</v>
      </c>
      <c r="F293" s="39"/>
      <c r="G293" s="35" t="s">
        <v>25</v>
      </c>
      <c r="H293" s="96"/>
      <c r="I293" s="155"/>
      <c r="J293" s="155"/>
      <c r="K293" s="155"/>
      <c r="L293" s="155"/>
      <c r="M293" s="84"/>
      <c r="N293" s="104"/>
      <c r="O293" s="104"/>
      <c r="P293" s="104"/>
      <c r="Q293" s="84"/>
    </row>
    <row r="294" spans="1:21" s="3" customFormat="1" ht="13.15" customHeight="1">
      <c r="A294" s="10">
        <v>285</v>
      </c>
      <c r="B294" s="71" t="s">
        <v>237</v>
      </c>
      <c r="C294" s="72" t="s">
        <v>19</v>
      </c>
      <c r="D294" s="73"/>
      <c r="E294" s="73" t="s">
        <v>24</v>
      </c>
      <c r="F294" s="23"/>
      <c r="G294" s="19" t="s">
        <v>22</v>
      </c>
      <c r="H294" s="92"/>
      <c r="I294" s="208"/>
      <c r="J294" s="208"/>
      <c r="K294" s="187"/>
      <c r="L294" s="187"/>
      <c r="M294" s="87"/>
      <c r="N294" s="208"/>
      <c r="O294" s="90"/>
      <c r="P294" s="90"/>
      <c r="Q294" s="90"/>
      <c r="R294" s="20"/>
      <c r="S294" s="20"/>
      <c r="U294" s="20"/>
    </row>
    <row r="295" spans="1:21" s="3" customFormat="1" ht="15" customHeight="1">
      <c r="A295" s="10">
        <v>286</v>
      </c>
      <c r="B295" s="71" t="s">
        <v>237</v>
      </c>
      <c r="C295" s="72" t="s">
        <v>19</v>
      </c>
      <c r="D295" s="73"/>
      <c r="E295" s="73" t="s">
        <v>24</v>
      </c>
      <c r="F295" s="73"/>
      <c r="G295" s="74" t="s">
        <v>25</v>
      </c>
      <c r="H295" s="80"/>
      <c r="I295" s="209"/>
      <c r="J295" s="209"/>
      <c r="K295" s="94"/>
      <c r="L295" s="94"/>
      <c r="M295" s="84"/>
      <c r="N295" s="209"/>
      <c r="O295" s="210"/>
      <c r="P295" s="210"/>
      <c r="Q295" s="84"/>
    </row>
    <row r="296" spans="1:21" s="75" customFormat="1" ht="15" customHeight="1">
      <c r="A296" s="10">
        <v>287</v>
      </c>
      <c r="B296" s="34" t="s">
        <v>238</v>
      </c>
      <c r="C296" s="14" t="s">
        <v>54</v>
      </c>
      <c r="D296" s="10" t="s">
        <v>69</v>
      </c>
      <c r="E296" s="21" t="s">
        <v>24</v>
      </c>
      <c r="F296" s="23"/>
      <c r="G296" s="19" t="s">
        <v>22</v>
      </c>
      <c r="H296" s="177"/>
      <c r="I296" s="87"/>
      <c r="J296" s="87"/>
      <c r="K296" s="90"/>
      <c r="L296" s="90"/>
      <c r="M296" s="87"/>
      <c r="N296" s="87"/>
      <c r="O296" s="87"/>
      <c r="P296" s="87"/>
      <c r="Q296" s="90"/>
      <c r="R296" s="20"/>
      <c r="S296" s="20"/>
      <c r="U296" s="20"/>
    </row>
    <row r="297" spans="1:21" s="3" customFormat="1" ht="15" customHeight="1">
      <c r="A297" s="10">
        <v>288</v>
      </c>
      <c r="B297" s="61" t="s">
        <v>238</v>
      </c>
      <c r="C297" s="14" t="s">
        <v>54</v>
      </c>
      <c r="D297" s="10" t="s">
        <v>7</v>
      </c>
      <c r="E297" s="21" t="s">
        <v>24</v>
      </c>
      <c r="F297" s="44"/>
      <c r="G297" s="35" t="s">
        <v>25</v>
      </c>
      <c r="H297" s="167"/>
      <c r="I297" s="84"/>
      <c r="J297" s="84"/>
      <c r="K297" s="84"/>
      <c r="L297" s="84"/>
      <c r="M297" s="84"/>
      <c r="N297" s="104"/>
      <c r="O297" s="104"/>
      <c r="P297" s="104"/>
      <c r="Q297" s="84"/>
    </row>
    <row r="298" spans="1:21" s="3" customFormat="1" ht="14.45" customHeight="1">
      <c r="B298" s="76"/>
      <c r="H298" s="77">
        <f t="shared" ref="H298:Q298" si="1">SUM(H10:H297)</f>
        <v>57</v>
      </c>
      <c r="I298" s="77">
        <f t="shared" si="1"/>
        <v>0</v>
      </c>
      <c r="J298" s="77">
        <f t="shared" si="1"/>
        <v>0</v>
      </c>
      <c r="K298" s="78">
        <f t="shared" si="1"/>
        <v>0</v>
      </c>
      <c r="L298" s="78">
        <f t="shared" si="1"/>
        <v>0</v>
      </c>
      <c r="M298" s="77">
        <f t="shared" si="1"/>
        <v>0</v>
      </c>
      <c r="N298" s="77">
        <f t="shared" si="1"/>
        <v>0</v>
      </c>
      <c r="O298" s="77">
        <f t="shared" si="1"/>
        <v>0</v>
      </c>
      <c r="P298" s="77">
        <f t="shared" si="1"/>
        <v>0</v>
      </c>
      <c r="Q298" s="77">
        <f t="shared" si="1"/>
        <v>0</v>
      </c>
    </row>
    <row r="299" spans="1:21" s="3" customFormat="1" ht="15" customHeight="1"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1:21" s="3" customFormat="1" ht="15" customHeight="1"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1:21" s="3" customFormat="1" ht="15" customHeight="1">
      <c r="I301" s="79"/>
      <c r="J301" s="79"/>
      <c r="K301" s="79"/>
      <c r="L301" s="79"/>
      <c r="M301" s="79"/>
      <c r="N301" s="79"/>
      <c r="O301" s="79"/>
      <c r="P301" s="79"/>
      <c r="Q301" s="79"/>
    </row>
  </sheetData>
  <autoFilter ref="A9:Q299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17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1" sqref="H11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>
        <v>2</v>
      </c>
      <c r="O13" s="93">
        <v>2348.42</v>
      </c>
      <c r="P13" s="93">
        <v>2348.42</v>
      </c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4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8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ref="Q17:Q18" si="4">O17-P17</f>
        <v>0</v>
      </c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4"/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12</v>
      </c>
      <c r="I20" s="101">
        <v>1</v>
      </c>
      <c r="J20" s="101">
        <v>1</v>
      </c>
      <c r="K20" s="101">
        <v>434.4</v>
      </c>
      <c r="L20" s="101">
        <v>434.4</v>
      </c>
      <c r="M20" s="87">
        <f>K20-L20</f>
        <v>0</v>
      </c>
      <c r="N20" s="101">
        <v>6</v>
      </c>
      <c r="O20" s="102">
        <v>15006.17</v>
      </c>
      <c r="P20" s="102">
        <v>15006.17</v>
      </c>
      <c r="Q20" s="90">
        <f>O20-P20</f>
        <v>0</v>
      </c>
      <c r="R20" s="20"/>
      <c r="S20" s="20"/>
      <c r="U20" s="20"/>
    </row>
    <row r="21" spans="1:1021" ht="15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2</v>
      </c>
      <c r="I22" s="87"/>
      <c r="J22" s="87"/>
      <c r="K22" s="87"/>
      <c r="L22" s="87"/>
      <c r="M22" s="87">
        <f t="shared" ref="M22:M23" si="5">K22-L22</f>
        <v>0</v>
      </c>
      <c r="N22" s="87"/>
      <c r="O22" s="93"/>
      <c r="P22" s="93"/>
      <c r="Q22" s="90">
        <f t="shared" ref="Q22:Q23" si="6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5"/>
        <v>0</v>
      </c>
      <c r="N23" s="87"/>
      <c r="O23" s="93"/>
      <c r="P23" s="87"/>
      <c r="Q23" s="90">
        <f t="shared" si="6"/>
        <v>0</v>
      </c>
      <c r="R23" s="20"/>
      <c r="S23" s="20"/>
      <c r="U23" s="20"/>
    </row>
    <row r="24" spans="1:1021" ht="15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1</v>
      </c>
      <c r="I26" s="101"/>
      <c r="J26" s="101"/>
      <c r="K26" s="101"/>
      <c r="L26" s="101"/>
      <c r="M26" s="87"/>
      <c r="N26" s="101"/>
      <c r="O26" s="102"/>
      <c r="P26" s="102"/>
      <c r="Q26" s="90"/>
      <c r="R26" s="20"/>
      <c r="S26" s="20"/>
      <c r="U26" s="20"/>
    </row>
    <row r="27" spans="1:102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1</v>
      </c>
      <c r="I27" s="82"/>
      <c r="J27" s="82"/>
      <c r="K27" s="100"/>
      <c r="L27" s="100"/>
      <c r="M27" s="84"/>
      <c r="N27" s="84"/>
      <c r="O27" s="95"/>
      <c r="P27" s="95"/>
      <c r="Q27" s="84"/>
      <c r="R27" s="18"/>
    </row>
    <row r="28" spans="1:1021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11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/>
      <c r="S28" s="20"/>
      <c r="U28" s="20"/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18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  <c r="S30" s="20"/>
      <c r="U30" s="20"/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2</v>
      </c>
      <c r="O31" s="108">
        <v>7146.8</v>
      </c>
      <c r="P31" s="108">
        <v>7146.8</v>
      </c>
      <c r="Q31" s="107"/>
      <c r="R31" s="18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2</v>
      </c>
      <c r="I32" s="109"/>
      <c r="J32" s="109"/>
      <c r="K32" s="109"/>
      <c r="L32" s="109"/>
      <c r="M32" s="87">
        <f>K32-L32</f>
        <v>0</v>
      </c>
      <c r="N32" s="109">
        <v>7</v>
      </c>
      <c r="O32" s="109">
        <v>5946.79</v>
      </c>
      <c r="P32" s="109"/>
      <c r="Q32" s="90">
        <f>O32-P32</f>
        <v>5946.79</v>
      </c>
      <c r="R32" s="20"/>
      <c r="S32" s="20"/>
      <c r="U32" s="20"/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630.6</v>
      </c>
      <c r="P33" s="114">
        <v>630.6</v>
      </c>
      <c r="Q33" s="115">
        <v>0</v>
      </c>
      <c r="R33" s="18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7</v>
      </c>
      <c r="I34" s="87"/>
      <c r="J34" s="87"/>
      <c r="K34" s="87"/>
      <c r="L34" s="87"/>
      <c r="M34" s="87">
        <f>K34-L34</f>
        <v>0</v>
      </c>
      <c r="N34" s="87"/>
      <c r="O34" s="99"/>
      <c r="P34" s="99"/>
      <c r="Q34" s="90">
        <f>O34-P34</f>
        <v>0</v>
      </c>
      <c r="R34" s="20"/>
      <c r="S34" s="20"/>
      <c r="U34" s="20"/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/>
      <c r="I35" s="84"/>
      <c r="J35" s="84"/>
      <c r="K35" s="84"/>
      <c r="L35" s="84"/>
      <c r="M35" s="84"/>
      <c r="N35" s="84"/>
      <c r="O35" s="95"/>
      <c r="P35" s="95"/>
      <c r="Q35" s="84"/>
      <c r="R35" s="18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>O36-P36</f>
        <v>0</v>
      </c>
      <c r="R36" s="20"/>
      <c r="S36" s="20"/>
      <c r="U36" s="20"/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4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2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/>
      <c r="O41" s="99"/>
      <c r="P41" s="99"/>
      <c r="Q41" s="90">
        <f>O41-P41</f>
        <v>0</v>
      </c>
      <c r="R41" s="20"/>
      <c r="S41" s="20"/>
      <c r="U41" s="20"/>
    </row>
    <row r="42" spans="1:1021" ht="15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5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19</v>
      </c>
      <c r="I43" s="87"/>
      <c r="J43" s="87"/>
      <c r="K43" s="87"/>
      <c r="L43" s="87"/>
      <c r="M43" s="87">
        <f>K43-L43</f>
        <v>0</v>
      </c>
      <c r="N43" s="87">
        <v>34</v>
      </c>
      <c r="O43" s="93">
        <f>17892.73+33682.56+32335.26</f>
        <v>83910.549999999988</v>
      </c>
      <c r="P43" s="93">
        <f>17892.73+33682.56+32335.26</f>
        <v>83910.549999999988</v>
      </c>
      <c r="Q43" s="90">
        <f>O43-P43</f>
        <v>0</v>
      </c>
      <c r="R43" s="20"/>
      <c r="S43" s="20"/>
      <c r="U43" s="20"/>
    </row>
    <row r="44" spans="1:1021" ht="15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>
        <v>1</v>
      </c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7">K45-L45</f>
        <v>0</v>
      </c>
      <c r="N45" s="123"/>
      <c r="O45" s="124"/>
      <c r="P45" s="124"/>
      <c r="Q45" s="90">
        <f t="shared" ref="Q45:Q46" si="8">O45-P45</f>
        <v>0</v>
      </c>
      <c r="R45" s="20"/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7"/>
        <v>0</v>
      </c>
      <c r="N46" s="87">
        <v>17</v>
      </c>
      <c r="O46" s="90">
        <v>39357.18</v>
      </c>
      <c r="P46" s="90">
        <v>39357.18</v>
      </c>
      <c r="Q46" s="90">
        <f t="shared" si="8"/>
        <v>0</v>
      </c>
      <c r="R46" s="20"/>
      <c r="S46" s="20"/>
      <c r="U46" s="20"/>
    </row>
    <row r="47" spans="1:1021" ht="15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2</v>
      </c>
      <c r="J47" s="125">
        <v>2</v>
      </c>
      <c r="K47" s="126">
        <v>2774.64</v>
      </c>
      <c r="L47" s="126">
        <v>2774.64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10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>O48-P48</f>
        <v>0</v>
      </c>
      <c r="R48" s="20"/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6</v>
      </c>
      <c r="I51" s="87"/>
      <c r="J51" s="87"/>
      <c r="K51" s="87"/>
      <c r="L51" s="87"/>
      <c r="M51" s="87">
        <f>K51-L51</f>
        <v>0</v>
      </c>
      <c r="N51" s="87"/>
      <c r="O51" s="87"/>
      <c r="P51" s="87"/>
      <c r="Q51" s="90">
        <f>O51-P51</f>
        <v>0</v>
      </c>
      <c r="R51" s="20"/>
      <c r="S51" s="20"/>
      <c r="U51" s="20"/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137"/>
    </row>
    <row r="53" spans="1:1021" ht="15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/>
      <c r="S55" s="20"/>
      <c r="U55" s="20"/>
    </row>
    <row r="56" spans="1:1021" s="18" customFormat="1" ht="15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1</v>
      </c>
      <c r="J57" s="87">
        <v>1</v>
      </c>
      <c r="K57" s="87">
        <v>693.66</v>
      </c>
      <c r="L57" s="87">
        <v>693.66</v>
      </c>
      <c r="M57" s="87">
        <f>K57-L57</f>
        <v>0</v>
      </c>
      <c r="N57" s="87">
        <v>4</v>
      </c>
      <c r="O57" s="87">
        <v>10490.95</v>
      </c>
      <c r="P57" s="87">
        <v>10490.95</v>
      </c>
      <c r="Q57" s="90">
        <f>O57-P57</f>
        <v>0</v>
      </c>
      <c r="R57" s="20"/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9">K59-L59</f>
        <v>0</v>
      </c>
      <c r="N59" s="87">
        <v>4</v>
      </c>
      <c r="O59" s="93">
        <v>55454.89</v>
      </c>
      <c r="P59" s="93">
        <v>55454.89</v>
      </c>
      <c r="Q59" s="90">
        <f t="shared" ref="Q59:Q60" si="10">O59-P59</f>
        <v>0</v>
      </c>
      <c r="R59" s="20"/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28</v>
      </c>
      <c r="I60" s="101"/>
      <c r="J60" s="101"/>
      <c r="K60" s="101"/>
      <c r="L60" s="101"/>
      <c r="M60" s="87">
        <f t="shared" si="9"/>
        <v>0</v>
      </c>
      <c r="N60" s="101">
        <v>45</v>
      </c>
      <c r="O60" s="102">
        <f>4091.91+28497.82+58640.29</f>
        <v>91230.02</v>
      </c>
      <c r="P60" s="102">
        <f>4091.91+28497.82+58640.29</f>
        <v>91230.02</v>
      </c>
      <c r="Q60" s="90">
        <f t="shared" si="10"/>
        <v>0</v>
      </c>
      <c r="R60" s="20"/>
      <c r="S60" s="20"/>
      <c r="U60" s="20"/>
    </row>
    <row r="61" spans="1:1021" s="3" customFormat="1" ht="15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2</v>
      </c>
      <c r="O62" s="141">
        <v>10233.299999999999</v>
      </c>
      <c r="P62" s="141">
        <v>10233.299999999999</v>
      </c>
      <c r="Q62" s="90">
        <f>O62-P62</f>
        <v>0</v>
      </c>
      <c r="R62" s="20"/>
      <c r="S62" s="20"/>
      <c r="U62" s="20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257</v>
      </c>
      <c r="C64" s="14"/>
      <c r="D64" s="10"/>
      <c r="E64" s="21"/>
      <c r="F64" s="22"/>
      <c r="G64" s="19" t="s">
        <v>21</v>
      </c>
      <c r="H64" s="80">
        <v>1</v>
      </c>
      <c r="I64" s="84"/>
      <c r="J64" s="84"/>
      <c r="K64" s="84"/>
      <c r="L64" s="84"/>
      <c r="M64" s="84"/>
      <c r="N64" s="142"/>
      <c r="O64" s="148"/>
      <c r="P64" s="148"/>
      <c r="Q64" s="84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1</v>
      </c>
      <c r="I65" s="127">
        <v>1</v>
      </c>
      <c r="J65" s="127">
        <v>1</v>
      </c>
      <c r="K65" s="143">
        <v>3933.6</v>
      </c>
      <c r="L65" s="143">
        <v>3933.6</v>
      </c>
      <c r="M65" s="127"/>
      <c r="N65" s="84"/>
      <c r="O65" s="95"/>
      <c r="P65" s="95"/>
      <c r="Q65" s="84"/>
      <c r="R65" s="18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14</v>
      </c>
      <c r="I66" s="87"/>
      <c r="J66" s="87"/>
      <c r="K66" s="87"/>
      <c r="L66" s="87"/>
      <c r="M66" s="87">
        <f t="shared" ref="M66:M67" si="11">K66-L66</f>
        <v>0</v>
      </c>
      <c r="N66" s="87"/>
      <c r="O66" s="93"/>
      <c r="P66" s="93"/>
      <c r="Q66" s="90">
        <f t="shared" ref="Q66:Q67" si="12">O66-P66</f>
        <v>0</v>
      </c>
      <c r="R66" s="20"/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8</v>
      </c>
      <c r="I67" s="87"/>
      <c r="J67" s="87"/>
      <c r="K67" s="87"/>
      <c r="L67" s="87"/>
      <c r="M67" s="87">
        <f t="shared" si="11"/>
        <v>0</v>
      </c>
      <c r="N67" s="87">
        <v>8</v>
      </c>
      <c r="O67" s="93">
        <v>15314.75</v>
      </c>
      <c r="P67" s="93">
        <v>15314.75</v>
      </c>
      <c r="Q67" s="90">
        <f t="shared" si="12"/>
        <v>0</v>
      </c>
      <c r="R67" s="20"/>
      <c r="S67" s="20"/>
      <c r="U67" s="20"/>
    </row>
    <row r="68" spans="1:1021" ht="15" customHeight="1">
      <c r="A68" s="10"/>
      <c r="B68" s="21" t="s">
        <v>248</v>
      </c>
      <c r="C68" s="14"/>
      <c r="D68" s="10"/>
      <c r="E68" s="21"/>
      <c r="F68" s="22"/>
      <c r="G68" s="19" t="s">
        <v>25</v>
      </c>
      <c r="H68" s="92">
        <v>1</v>
      </c>
      <c r="I68" s="87"/>
      <c r="J68" s="87"/>
      <c r="K68" s="87"/>
      <c r="L68" s="87"/>
      <c r="M68" s="87"/>
      <c r="N68" s="87"/>
      <c r="O68" s="93"/>
      <c r="P68" s="93"/>
      <c r="Q68" s="90"/>
      <c r="R68" s="20"/>
      <c r="S68" s="20"/>
      <c r="U68" s="20"/>
    </row>
    <row r="69" spans="1:1021" s="3" customFormat="1" ht="15" customHeight="1">
      <c r="A69" s="10">
        <v>55</v>
      </c>
      <c r="B69" s="29" t="s">
        <v>72</v>
      </c>
      <c r="C69" s="14"/>
      <c r="D69" s="10"/>
      <c r="E69" s="21"/>
      <c r="F69" s="22"/>
      <c r="G69" s="19" t="s">
        <v>25</v>
      </c>
      <c r="H69" s="80"/>
      <c r="I69" s="104"/>
      <c r="J69" s="104"/>
      <c r="K69" s="104"/>
      <c r="L69" s="104"/>
      <c r="M69" s="104"/>
      <c r="N69" s="104"/>
      <c r="O69" s="121"/>
      <c r="P69" s="121"/>
      <c r="Q69" s="104"/>
    </row>
    <row r="70" spans="1:1021" ht="15" customHeight="1">
      <c r="A70" s="10">
        <v>56</v>
      </c>
      <c r="B70" s="21" t="s">
        <v>73</v>
      </c>
      <c r="C70" s="14"/>
      <c r="D70" s="10"/>
      <c r="E70" s="21"/>
      <c r="F70" s="23"/>
      <c r="G70" s="19" t="s">
        <v>25</v>
      </c>
      <c r="H70" s="96">
        <v>19</v>
      </c>
      <c r="I70" s="97"/>
      <c r="J70" s="97"/>
      <c r="K70" s="97"/>
      <c r="L70" s="97"/>
      <c r="M70" s="84"/>
      <c r="N70" s="97"/>
      <c r="O70" s="128"/>
      <c r="P70" s="128"/>
      <c r="Q70" s="13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</row>
    <row r="71" spans="1:1021" ht="15" customHeight="1">
      <c r="A71" s="10">
        <v>57</v>
      </c>
      <c r="B71" s="21" t="s">
        <v>74</v>
      </c>
      <c r="C71" s="14" t="s">
        <v>54</v>
      </c>
      <c r="D71" s="10"/>
      <c r="E71" s="21" t="s">
        <v>20</v>
      </c>
      <c r="F71" s="23"/>
      <c r="G71" s="19" t="s">
        <v>22</v>
      </c>
      <c r="H71" s="92">
        <v>4</v>
      </c>
      <c r="I71" s="87"/>
      <c r="J71" s="87"/>
      <c r="K71" s="87"/>
      <c r="L71" s="87"/>
      <c r="M71" s="87">
        <f>K71-L71</f>
        <v>0</v>
      </c>
      <c r="N71" s="87"/>
      <c r="O71" s="87"/>
      <c r="P71" s="87"/>
      <c r="Q71" s="90">
        <f>O71-P71</f>
        <v>0</v>
      </c>
      <c r="R71" s="20"/>
      <c r="S71" s="20"/>
      <c r="U71" s="20"/>
    </row>
    <row r="72" spans="1:1021" ht="15" customHeight="1">
      <c r="A72" s="10">
        <v>58</v>
      </c>
      <c r="B72" s="34" t="s">
        <v>74</v>
      </c>
      <c r="C72" s="14" t="s">
        <v>54</v>
      </c>
      <c r="D72" s="10"/>
      <c r="E72" s="21" t="s">
        <v>20</v>
      </c>
      <c r="F72" s="22"/>
      <c r="G72" s="19" t="s">
        <v>21</v>
      </c>
      <c r="H72" s="80"/>
      <c r="I72" s="115"/>
      <c r="J72" s="115"/>
      <c r="K72" s="120"/>
      <c r="L72" s="120"/>
      <c r="M72" s="115"/>
      <c r="N72" s="83"/>
      <c r="O72" s="122"/>
      <c r="P72" s="122"/>
      <c r="Q72" s="84"/>
      <c r="R72" s="18"/>
    </row>
    <row r="73" spans="1:1021" ht="15" customHeight="1">
      <c r="A73" s="10">
        <v>59</v>
      </c>
      <c r="B73" s="21" t="s">
        <v>75</v>
      </c>
      <c r="C73" s="14"/>
      <c r="D73" s="10"/>
      <c r="E73" s="21" t="s">
        <v>24</v>
      </c>
      <c r="F73" s="23"/>
      <c r="G73" s="19" t="s">
        <v>22</v>
      </c>
      <c r="H73" s="92"/>
      <c r="I73" s="101"/>
      <c r="J73" s="101"/>
      <c r="K73" s="101"/>
      <c r="L73" s="101"/>
      <c r="M73" s="87">
        <f>K73-L73</f>
        <v>0</v>
      </c>
      <c r="N73" s="101"/>
      <c r="O73" s="144"/>
      <c r="P73" s="144"/>
      <c r="Q73" s="90">
        <f>O73-P73</f>
        <v>0</v>
      </c>
      <c r="R73" s="20"/>
      <c r="S73" s="20"/>
      <c r="U73" s="20"/>
    </row>
    <row r="74" spans="1:1021" ht="15" customHeight="1">
      <c r="A74" s="10">
        <v>60</v>
      </c>
      <c r="B74" s="21" t="s">
        <v>75</v>
      </c>
      <c r="C74" s="14" t="s">
        <v>19</v>
      </c>
      <c r="D74" s="21"/>
      <c r="E74" s="21" t="s">
        <v>24</v>
      </c>
      <c r="F74" s="21"/>
      <c r="G74" s="19" t="s">
        <v>25</v>
      </c>
      <c r="H74" s="80"/>
      <c r="I74" s="84"/>
      <c r="J74" s="84"/>
      <c r="K74" s="94"/>
      <c r="L74" s="94"/>
      <c r="M74" s="84"/>
      <c r="N74" s="84"/>
      <c r="O74" s="95"/>
      <c r="P74" s="95"/>
      <c r="Q74" s="84"/>
      <c r="R74" s="18"/>
    </row>
    <row r="75" spans="1:1021" ht="15" customHeight="1">
      <c r="A75" s="10">
        <v>61</v>
      </c>
      <c r="B75" s="21" t="s">
        <v>76</v>
      </c>
      <c r="C75" s="14" t="s">
        <v>19</v>
      </c>
      <c r="D75" s="10"/>
      <c r="E75" s="21" t="s">
        <v>58</v>
      </c>
      <c r="F75" s="23"/>
      <c r="G75" s="19" t="s">
        <v>22</v>
      </c>
      <c r="H75" s="92">
        <v>5</v>
      </c>
      <c r="I75" s="87"/>
      <c r="J75" s="87"/>
      <c r="K75" s="87"/>
      <c r="L75" s="87"/>
      <c r="M75" s="87">
        <f>K75-L75</f>
        <v>0</v>
      </c>
      <c r="N75" s="109">
        <v>40</v>
      </c>
      <c r="O75" s="145">
        <f>26721.2+80048.76</f>
        <v>106769.95999999999</v>
      </c>
      <c r="P75" s="145">
        <f>26721.2+80048.76</f>
        <v>106769.95999999999</v>
      </c>
      <c r="Q75" s="90">
        <f>O75-P75</f>
        <v>0</v>
      </c>
      <c r="R75" s="20"/>
      <c r="S75" s="20"/>
      <c r="U75" s="20"/>
    </row>
    <row r="76" spans="1:1021" s="3" customFormat="1" ht="15" customHeight="1">
      <c r="A76" s="10">
        <v>62</v>
      </c>
      <c r="B76" s="37" t="s">
        <v>76</v>
      </c>
      <c r="C76" s="14" t="s">
        <v>19</v>
      </c>
      <c r="D76" s="10"/>
      <c r="E76" s="21" t="s">
        <v>58</v>
      </c>
      <c r="F76" s="22"/>
      <c r="G76" s="19" t="s">
        <v>47</v>
      </c>
      <c r="H76" s="80">
        <v>2</v>
      </c>
      <c r="I76" s="84"/>
      <c r="J76" s="84"/>
      <c r="K76" s="84"/>
      <c r="L76" s="84"/>
      <c r="M76" s="84"/>
      <c r="N76" s="82">
        <v>3</v>
      </c>
      <c r="O76" s="129">
        <v>6989.15</v>
      </c>
      <c r="P76" s="129">
        <v>6989.15</v>
      </c>
      <c r="Q76" s="84">
        <v>0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</row>
    <row r="77" spans="1:1021" ht="15" customHeight="1">
      <c r="A77" s="10">
        <v>63</v>
      </c>
      <c r="B77" s="21" t="s">
        <v>76</v>
      </c>
      <c r="C77" s="14" t="s">
        <v>19</v>
      </c>
      <c r="D77" s="10"/>
      <c r="E77" s="21" t="s">
        <v>58</v>
      </c>
      <c r="F77" s="22"/>
      <c r="G77" s="19" t="s">
        <v>25</v>
      </c>
      <c r="H77" s="80">
        <v>2</v>
      </c>
      <c r="I77" s="84"/>
      <c r="J77" s="84"/>
      <c r="K77" s="94"/>
      <c r="L77" s="94"/>
      <c r="M77" s="84"/>
      <c r="N77" s="84"/>
      <c r="O77" s="95"/>
      <c r="P77" s="95"/>
      <c r="Q77" s="84"/>
      <c r="R77" s="18"/>
    </row>
    <row r="78" spans="1:1021" ht="15" customHeight="1">
      <c r="A78" s="10">
        <v>64</v>
      </c>
      <c r="B78" s="21" t="s">
        <v>77</v>
      </c>
      <c r="C78" s="14" t="s">
        <v>19</v>
      </c>
      <c r="D78" s="10"/>
      <c r="E78" s="21" t="s">
        <v>78</v>
      </c>
      <c r="F78" s="23"/>
      <c r="G78" s="19" t="s">
        <v>22</v>
      </c>
      <c r="H78" s="92">
        <v>12</v>
      </c>
      <c r="I78" s="87"/>
      <c r="J78" s="87"/>
      <c r="K78" s="87"/>
      <c r="L78" s="87"/>
      <c r="M78" s="87">
        <f t="shared" ref="M78:M80" si="13">K78-L78</f>
        <v>0</v>
      </c>
      <c r="N78" s="146">
        <v>28</v>
      </c>
      <c r="O78" s="147">
        <f>21359.31+8251.48+52867.8</f>
        <v>82478.59</v>
      </c>
      <c r="P78" s="147">
        <f>21359.31+8251.48+52867.8</f>
        <v>82478.59</v>
      </c>
      <c r="Q78" s="90">
        <f t="shared" ref="Q78:Q80" si="14">O78-P78</f>
        <v>0</v>
      </c>
      <c r="R78" s="20"/>
      <c r="S78" s="20"/>
      <c r="U78" s="20"/>
    </row>
    <row r="79" spans="1:1021" ht="15" customHeight="1">
      <c r="A79" s="10">
        <v>65</v>
      </c>
      <c r="B79" s="21" t="s">
        <v>79</v>
      </c>
      <c r="C79" s="14"/>
      <c r="D79" s="10"/>
      <c r="E79" s="21"/>
      <c r="F79" s="23"/>
      <c r="G79" s="19" t="s">
        <v>22</v>
      </c>
      <c r="H79" s="92"/>
      <c r="I79" s="87"/>
      <c r="J79" s="87"/>
      <c r="K79" s="87"/>
      <c r="L79" s="87"/>
      <c r="M79" s="87">
        <f t="shared" si="13"/>
        <v>0</v>
      </c>
      <c r="N79" s="146"/>
      <c r="O79" s="146"/>
      <c r="P79" s="146"/>
      <c r="Q79" s="90">
        <f t="shared" si="14"/>
        <v>0</v>
      </c>
      <c r="R79" s="20"/>
      <c r="S79" s="20"/>
      <c r="U79" s="20"/>
    </row>
    <row r="80" spans="1:1021" s="3" customFormat="1" ht="15" customHeight="1">
      <c r="A80" s="10">
        <v>66</v>
      </c>
      <c r="B80" s="21" t="s">
        <v>80</v>
      </c>
      <c r="C80" s="14" t="s">
        <v>19</v>
      </c>
      <c r="D80" s="10"/>
      <c r="E80" s="21" t="s">
        <v>43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 t="shared" si="13"/>
        <v>0</v>
      </c>
      <c r="N80" s="146">
        <v>4</v>
      </c>
      <c r="O80" s="147">
        <v>4988.75</v>
      </c>
      <c r="P80" s="147">
        <v>4988.75</v>
      </c>
      <c r="Q80" s="90">
        <f t="shared" si="14"/>
        <v>0</v>
      </c>
      <c r="R80" s="20"/>
      <c r="S80" s="20"/>
      <c r="U80" s="20"/>
    </row>
    <row r="81" spans="1:21" ht="15" customHeight="1">
      <c r="A81" s="10">
        <v>67</v>
      </c>
      <c r="B81" s="21" t="s">
        <v>80</v>
      </c>
      <c r="C81" s="14" t="s">
        <v>19</v>
      </c>
      <c r="D81" s="10"/>
      <c r="E81" s="21" t="s">
        <v>43</v>
      </c>
      <c r="F81" s="22"/>
      <c r="G81" s="19" t="s">
        <v>44</v>
      </c>
      <c r="H81" s="80">
        <v>1</v>
      </c>
      <c r="I81" s="105"/>
      <c r="J81" s="105"/>
      <c r="K81" s="104"/>
      <c r="L81" s="106"/>
      <c r="M81" s="105"/>
      <c r="N81" s="107">
        <v>1</v>
      </c>
      <c r="O81" s="108">
        <v>1618.54</v>
      </c>
      <c r="P81" s="108">
        <v>1618.54</v>
      </c>
      <c r="Q81" s="107"/>
      <c r="R81" s="18"/>
    </row>
    <row r="82" spans="1:21" s="3" customFormat="1" ht="15" customHeight="1">
      <c r="A82" s="10">
        <v>68</v>
      </c>
      <c r="B82" s="21" t="s">
        <v>81</v>
      </c>
      <c r="C82" s="14" t="s">
        <v>19</v>
      </c>
      <c r="D82" s="10"/>
      <c r="E82" s="21" t="s">
        <v>36</v>
      </c>
      <c r="F82" s="22"/>
      <c r="G82" s="19" t="s">
        <v>22</v>
      </c>
      <c r="H82" s="92">
        <v>5</v>
      </c>
      <c r="I82" s="87"/>
      <c r="J82" s="87"/>
      <c r="K82" s="87"/>
      <c r="L82" s="87"/>
      <c r="M82" s="87">
        <f t="shared" ref="M82:M84" si="15">K82-L82</f>
        <v>0</v>
      </c>
      <c r="N82" s="87">
        <v>9</v>
      </c>
      <c r="O82" s="93">
        <v>16279.48</v>
      </c>
      <c r="P82" s="93">
        <v>16279.48</v>
      </c>
      <c r="Q82" s="90">
        <f t="shared" ref="Q82:Q84" si="16">O82-P82</f>
        <v>0</v>
      </c>
      <c r="R82" s="20"/>
      <c r="S82" s="20"/>
      <c r="U82" s="20"/>
    </row>
    <row r="83" spans="1:21" s="3" customFormat="1" ht="15" customHeight="1">
      <c r="A83" s="10">
        <v>69</v>
      </c>
      <c r="B83" s="21" t="s">
        <v>82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2</v>
      </c>
      <c r="I83" s="87"/>
      <c r="J83" s="87"/>
      <c r="K83" s="90"/>
      <c r="L83" s="90"/>
      <c r="M83" s="87">
        <f t="shared" si="15"/>
        <v>0</v>
      </c>
      <c r="N83" s="87">
        <v>9</v>
      </c>
      <c r="O83" s="90">
        <v>12065.88</v>
      </c>
      <c r="P83" s="90">
        <v>12065.88</v>
      </c>
      <c r="Q83" s="90">
        <f t="shared" si="16"/>
        <v>0</v>
      </c>
      <c r="R83" s="20"/>
      <c r="S83" s="20"/>
      <c r="U83" s="20"/>
    </row>
    <row r="84" spans="1:21" s="3" customFormat="1" ht="15" customHeight="1">
      <c r="A84" s="10">
        <v>70</v>
      </c>
      <c r="B84" s="21" t="s">
        <v>83</v>
      </c>
      <c r="C84" s="14" t="s">
        <v>54</v>
      </c>
      <c r="D84" s="10" t="s">
        <v>69</v>
      </c>
      <c r="E84" s="21" t="s">
        <v>24</v>
      </c>
      <c r="F84" s="23"/>
      <c r="G84" s="19" t="s">
        <v>22</v>
      </c>
      <c r="H84" s="92">
        <v>7</v>
      </c>
      <c r="I84" s="87"/>
      <c r="J84" s="87"/>
      <c r="K84" s="87"/>
      <c r="L84" s="87"/>
      <c r="M84" s="87">
        <f t="shared" si="15"/>
        <v>0</v>
      </c>
      <c r="N84" s="87">
        <v>1</v>
      </c>
      <c r="O84" s="87">
        <v>9471.4599999999991</v>
      </c>
      <c r="P84" s="87">
        <v>9471.4599999999991</v>
      </c>
      <c r="Q84" s="90">
        <f t="shared" si="16"/>
        <v>0</v>
      </c>
      <c r="R84" s="20"/>
      <c r="S84" s="20"/>
      <c r="U84" s="20"/>
    </row>
    <row r="85" spans="1:21" s="3" customFormat="1" ht="15" customHeight="1">
      <c r="A85" s="10">
        <v>71</v>
      </c>
      <c r="B85" s="21" t="s">
        <v>83</v>
      </c>
      <c r="C85" s="14" t="s">
        <v>54</v>
      </c>
      <c r="D85" s="10" t="s">
        <v>69</v>
      </c>
      <c r="E85" s="21" t="s">
        <v>24</v>
      </c>
      <c r="F85" s="22"/>
      <c r="G85" s="19" t="s">
        <v>25</v>
      </c>
      <c r="H85" s="80">
        <v>1</v>
      </c>
      <c r="I85" s="84"/>
      <c r="J85" s="84"/>
      <c r="K85" s="94"/>
      <c r="L85" s="94"/>
      <c r="M85" s="84"/>
      <c r="N85" s="84"/>
      <c r="O85" s="95"/>
      <c r="P85" s="95"/>
      <c r="Q85" s="84"/>
    </row>
    <row r="86" spans="1:21" s="3" customFormat="1" ht="15" customHeight="1">
      <c r="A86" s="10">
        <v>72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47</v>
      </c>
      <c r="H86" s="80">
        <v>5</v>
      </c>
      <c r="I86" s="84"/>
      <c r="J86" s="84"/>
      <c r="K86" s="84"/>
      <c r="L86" s="84"/>
      <c r="M86" s="84"/>
      <c r="N86" s="84">
        <v>4</v>
      </c>
      <c r="O86" s="95">
        <v>16064.8</v>
      </c>
      <c r="P86" s="95">
        <v>16064.8</v>
      </c>
      <c r="Q86" s="84">
        <v>0</v>
      </c>
    </row>
    <row r="87" spans="1:21" s="3" customFormat="1" ht="15" customHeight="1">
      <c r="A87" s="10">
        <v>73</v>
      </c>
      <c r="B87" s="29" t="s">
        <v>84</v>
      </c>
      <c r="C87" s="14" t="s">
        <v>19</v>
      </c>
      <c r="D87" s="10"/>
      <c r="E87" s="21" t="s">
        <v>85</v>
      </c>
      <c r="F87" s="22"/>
      <c r="G87" s="19" t="s">
        <v>22</v>
      </c>
      <c r="H87" s="92">
        <v>26</v>
      </c>
      <c r="I87" s="87">
        <v>15</v>
      </c>
      <c r="J87" s="87">
        <v>15</v>
      </c>
      <c r="K87" s="87">
        <v>24383.45</v>
      </c>
      <c r="L87" s="87">
        <v>24383.45</v>
      </c>
      <c r="M87" s="87">
        <f t="shared" ref="M87:M88" si="17">K87-L87</f>
        <v>0</v>
      </c>
      <c r="N87" s="87">
        <v>9</v>
      </c>
      <c r="O87" s="87">
        <v>11082.75</v>
      </c>
      <c r="P87" s="87">
        <v>11082.75</v>
      </c>
      <c r="Q87" s="90">
        <f t="shared" ref="Q87:Q88" si="18">O87-P87</f>
        <v>0</v>
      </c>
      <c r="R87" s="20"/>
      <c r="S87" s="20"/>
      <c r="U87" s="20"/>
    </row>
    <row r="88" spans="1:21" s="3" customFormat="1" ht="15" customHeight="1">
      <c r="A88" s="10">
        <v>74</v>
      </c>
      <c r="B88" s="21" t="s">
        <v>86</v>
      </c>
      <c r="C88" s="14" t="s">
        <v>19</v>
      </c>
      <c r="D88" s="10"/>
      <c r="E88" s="21" t="s">
        <v>24</v>
      </c>
      <c r="F88" s="23"/>
      <c r="G88" s="19" t="s">
        <v>22</v>
      </c>
      <c r="H88" s="92">
        <v>4</v>
      </c>
      <c r="I88" s="87"/>
      <c r="J88" s="87"/>
      <c r="K88" s="90"/>
      <c r="L88" s="90"/>
      <c r="M88" s="87">
        <f t="shared" si="17"/>
        <v>0</v>
      </c>
      <c r="N88" s="87">
        <v>7</v>
      </c>
      <c r="O88" s="90">
        <v>50530.2</v>
      </c>
      <c r="P88" s="90">
        <v>50530.2</v>
      </c>
      <c r="Q88" s="90">
        <f t="shared" si="18"/>
        <v>0</v>
      </c>
      <c r="R88" s="20"/>
      <c r="S88" s="20"/>
      <c r="U88" s="20"/>
    </row>
    <row r="89" spans="1:21" s="3" customFormat="1" ht="15" customHeight="1">
      <c r="A89" s="10">
        <v>75</v>
      </c>
      <c r="B89" s="21" t="s">
        <v>87</v>
      </c>
      <c r="C89" s="14" t="s">
        <v>19</v>
      </c>
      <c r="D89" s="10"/>
      <c r="E89" s="21" t="s">
        <v>24</v>
      </c>
      <c r="F89" s="22" t="s">
        <v>88</v>
      </c>
      <c r="G89" s="19" t="s">
        <v>25</v>
      </c>
      <c r="H89" s="80"/>
      <c r="I89" s="104"/>
      <c r="J89" s="104"/>
      <c r="K89" s="104"/>
      <c r="L89" s="104"/>
      <c r="M89" s="104"/>
      <c r="N89" s="104"/>
      <c r="O89" s="104"/>
      <c r="P89" s="104"/>
      <c r="Q89" s="104"/>
      <c r="R89" s="18"/>
    </row>
    <row r="90" spans="1:21" s="3" customFormat="1" ht="15" customHeight="1">
      <c r="A90" s="10">
        <v>76</v>
      </c>
      <c r="B90" s="21" t="s">
        <v>89</v>
      </c>
      <c r="C90" s="14"/>
      <c r="D90" s="10"/>
      <c r="E90" s="21"/>
      <c r="F90" s="23"/>
      <c r="G90" s="19"/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77</v>
      </c>
      <c r="B91" s="21" t="s">
        <v>89</v>
      </c>
      <c r="C91" s="14"/>
      <c r="D91" s="10"/>
      <c r="E91" s="21"/>
      <c r="F91" s="23"/>
      <c r="G91" s="19" t="s">
        <v>25</v>
      </c>
      <c r="H91" s="92"/>
      <c r="I91" s="87"/>
      <c r="J91" s="87"/>
      <c r="K91" s="87"/>
      <c r="L91" s="87"/>
      <c r="M91" s="87"/>
      <c r="N91" s="87"/>
      <c r="O91" s="93"/>
      <c r="P91" s="93"/>
      <c r="Q91" s="90"/>
    </row>
    <row r="92" spans="1:21" s="3" customFormat="1" ht="15" customHeight="1">
      <c r="A92" s="10">
        <v>78</v>
      </c>
      <c r="B92" s="21" t="s">
        <v>90</v>
      </c>
      <c r="C92" s="14" t="s">
        <v>38</v>
      </c>
      <c r="D92" s="10"/>
      <c r="E92" s="21" t="s">
        <v>24</v>
      </c>
      <c r="F92" s="23"/>
      <c r="G92" s="19" t="s">
        <v>22</v>
      </c>
      <c r="H92" s="92">
        <v>8</v>
      </c>
      <c r="I92" s="87"/>
      <c r="J92" s="87"/>
      <c r="K92" s="87"/>
      <c r="L92" s="87"/>
      <c r="M92" s="87">
        <f t="shared" ref="M92:M93" si="19">K92-L92</f>
        <v>0</v>
      </c>
      <c r="N92" s="87">
        <v>5</v>
      </c>
      <c r="O92" s="93">
        <v>15251.49</v>
      </c>
      <c r="P92" s="93">
        <v>15251.49</v>
      </c>
      <c r="Q92" s="90">
        <f t="shared" ref="Q92:Q93" si="20">O92-P92</f>
        <v>0</v>
      </c>
      <c r="R92" s="20"/>
      <c r="S92" s="20"/>
      <c r="U92" s="20"/>
    </row>
    <row r="93" spans="1:21" s="3" customFormat="1" ht="15" customHeight="1">
      <c r="A93" s="10">
        <v>79</v>
      </c>
      <c r="B93" s="21" t="s">
        <v>91</v>
      </c>
      <c r="C93" s="14" t="s">
        <v>19</v>
      </c>
      <c r="D93" s="10"/>
      <c r="E93" s="21" t="s">
        <v>24</v>
      </c>
      <c r="F93" s="23"/>
      <c r="G93" s="19" t="s">
        <v>22</v>
      </c>
      <c r="H93" s="92">
        <v>2</v>
      </c>
      <c r="I93" s="87"/>
      <c r="J93" s="87"/>
      <c r="K93" s="87"/>
      <c r="L93" s="87"/>
      <c r="M93" s="87">
        <f t="shared" si="19"/>
        <v>0</v>
      </c>
      <c r="N93" s="87"/>
      <c r="O93" s="93"/>
      <c r="P93" s="93"/>
      <c r="Q93" s="90">
        <f t="shared" si="20"/>
        <v>0</v>
      </c>
      <c r="R93" s="20"/>
      <c r="S93" s="20"/>
      <c r="U93" s="20"/>
    </row>
    <row r="94" spans="1:21" s="3" customFormat="1" ht="15" customHeight="1">
      <c r="A94" s="10">
        <v>80</v>
      </c>
      <c r="B94" s="29" t="s">
        <v>91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2"/>
      <c r="Q94" s="84"/>
    </row>
    <row r="95" spans="1:21" s="3" customFormat="1" ht="15" customHeight="1">
      <c r="A95" s="10">
        <v>81</v>
      </c>
      <c r="B95" s="29" t="s">
        <v>92</v>
      </c>
      <c r="C95" s="14"/>
      <c r="D95" s="10"/>
      <c r="E95" s="21"/>
      <c r="F95" s="22"/>
      <c r="G95" s="19" t="s">
        <v>25</v>
      </c>
      <c r="H95" s="80"/>
      <c r="I95" s="84"/>
      <c r="J95" s="84"/>
      <c r="K95" s="84"/>
      <c r="L95" s="84"/>
      <c r="M95" s="84"/>
      <c r="N95" s="142"/>
      <c r="O95" s="148"/>
      <c r="P95" s="148"/>
      <c r="Q95" s="84"/>
      <c r="R95" s="18"/>
    </row>
    <row r="96" spans="1:21" s="3" customFormat="1" ht="15" customHeight="1">
      <c r="A96" s="10">
        <v>82</v>
      </c>
      <c r="B96" s="21" t="s">
        <v>93</v>
      </c>
      <c r="C96" s="14" t="s">
        <v>19</v>
      </c>
      <c r="D96" s="10"/>
      <c r="E96" s="21" t="s">
        <v>24</v>
      </c>
      <c r="F96" s="23"/>
      <c r="G96" s="19" t="s">
        <v>22</v>
      </c>
      <c r="H96" s="92"/>
      <c r="I96" s="87"/>
      <c r="J96" s="87"/>
      <c r="K96" s="90"/>
      <c r="L96" s="90"/>
      <c r="M96" s="87">
        <f t="shared" ref="M96:M99" si="21">K96-L96</f>
        <v>0</v>
      </c>
      <c r="N96" s="87"/>
      <c r="O96" s="93"/>
      <c r="P96" s="93"/>
      <c r="Q96" s="90">
        <f t="shared" ref="Q96:Q99" si="22">O96-P96</f>
        <v>0</v>
      </c>
      <c r="R96" s="20"/>
      <c r="S96" s="20"/>
      <c r="U96" s="20"/>
    </row>
    <row r="97" spans="1:1021" s="3" customFormat="1" ht="15" customHeight="1">
      <c r="A97" s="10">
        <v>83</v>
      </c>
      <c r="B97" s="21" t="s">
        <v>94</v>
      </c>
      <c r="C97" s="14" t="s">
        <v>19</v>
      </c>
      <c r="D97" s="10"/>
      <c r="E97" s="35" t="s">
        <v>78</v>
      </c>
      <c r="F97" s="23"/>
      <c r="G97" s="19" t="s">
        <v>22</v>
      </c>
      <c r="H97" s="92"/>
      <c r="I97" s="87"/>
      <c r="J97" s="87"/>
      <c r="K97" s="87"/>
      <c r="L97" s="87"/>
      <c r="M97" s="87">
        <f t="shared" si="21"/>
        <v>0</v>
      </c>
      <c r="N97" s="87"/>
      <c r="O97" s="93"/>
      <c r="P97" s="93"/>
      <c r="Q97" s="90">
        <f t="shared" si="22"/>
        <v>0</v>
      </c>
      <c r="R97" s="20"/>
      <c r="S97" s="20"/>
      <c r="U97" s="20"/>
    </row>
    <row r="98" spans="1:1021" s="3" customFormat="1" ht="15" customHeight="1">
      <c r="A98" s="10">
        <v>84</v>
      </c>
      <c r="B98" s="21" t="s">
        <v>95</v>
      </c>
      <c r="C98" s="14" t="s">
        <v>19</v>
      </c>
      <c r="D98" s="10"/>
      <c r="E98" s="35" t="s">
        <v>24</v>
      </c>
      <c r="F98" s="22"/>
      <c r="G98" s="19" t="s">
        <v>22</v>
      </c>
      <c r="H98" s="92"/>
      <c r="I98" s="87"/>
      <c r="J98" s="87"/>
      <c r="K98" s="87"/>
      <c r="L98" s="87"/>
      <c r="M98" s="87">
        <f t="shared" si="21"/>
        <v>0</v>
      </c>
      <c r="N98" s="87"/>
      <c r="O98" s="93"/>
      <c r="P98" s="93"/>
      <c r="Q98" s="90">
        <f t="shared" si="22"/>
        <v>0</v>
      </c>
      <c r="R98" s="20"/>
      <c r="S98" s="20"/>
      <c r="U98" s="20"/>
    </row>
    <row r="99" spans="1:1021" s="3" customFormat="1" ht="15" customHeight="1">
      <c r="A99" s="10">
        <v>85</v>
      </c>
      <c r="B99" s="21" t="s">
        <v>96</v>
      </c>
      <c r="C99" s="14" t="s">
        <v>19</v>
      </c>
      <c r="D99" s="10"/>
      <c r="E99" s="35" t="s">
        <v>24</v>
      </c>
      <c r="F99" s="23"/>
      <c r="G99" s="19" t="s">
        <v>22</v>
      </c>
      <c r="H99" s="92">
        <v>6</v>
      </c>
      <c r="I99" s="87">
        <v>3</v>
      </c>
      <c r="J99" s="87">
        <v>3</v>
      </c>
      <c r="K99" s="87">
        <v>4273.3599999999997</v>
      </c>
      <c r="L99" s="87">
        <v>4273.3599999999997</v>
      </c>
      <c r="M99" s="87">
        <f t="shared" si="21"/>
        <v>0</v>
      </c>
      <c r="N99" s="87">
        <v>5</v>
      </c>
      <c r="O99" s="93">
        <v>7877.75</v>
      </c>
      <c r="P99" s="93">
        <v>7877.75</v>
      </c>
      <c r="Q99" s="90">
        <f t="shared" si="22"/>
        <v>0</v>
      </c>
      <c r="R99" s="20"/>
      <c r="S99" s="20"/>
      <c r="U99" s="20"/>
    </row>
    <row r="100" spans="1:1021" s="3" customFormat="1" ht="15" customHeight="1">
      <c r="A100" s="10">
        <v>86</v>
      </c>
      <c r="B100" s="29" t="s">
        <v>97</v>
      </c>
      <c r="C100" s="14"/>
      <c r="D100" s="10"/>
      <c r="E100" s="21"/>
      <c r="F100" s="22"/>
      <c r="G100" s="19" t="s">
        <v>25</v>
      </c>
      <c r="H100" s="80">
        <v>2</v>
      </c>
      <c r="I100" s="84"/>
      <c r="J100" s="84"/>
      <c r="K100" s="138"/>
      <c r="L100" s="138"/>
      <c r="M100" s="84"/>
      <c r="N100" s="84"/>
      <c r="O100" s="95"/>
      <c r="P100" s="95"/>
      <c r="Q100" s="84"/>
    </row>
    <row r="101" spans="1:1021" s="3" customFormat="1" ht="15" customHeight="1">
      <c r="A101" s="10">
        <v>87</v>
      </c>
      <c r="B101" s="21" t="s">
        <v>98</v>
      </c>
      <c r="C101" s="14" t="s">
        <v>19</v>
      </c>
      <c r="D101" s="10"/>
      <c r="E101" s="21" t="s">
        <v>46</v>
      </c>
      <c r="F101" s="23"/>
      <c r="G101" s="19" t="s">
        <v>22</v>
      </c>
      <c r="H101" s="92">
        <v>3</v>
      </c>
      <c r="I101" s="87"/>
      <c r="J101" s="87"/>
      <c r="K101" s="87"/>
      <c r="L101" s="87"/>
      <c r="M101" s="87">
        <f t="shared" ref="M101:M102" si="23">K101-L101</f>
        <v>0</v>
      </c>
      <c r="N101" s="87">
        <v>3</v>
      </c>
      <c r="O101" s="93">
        <v>3225.52</v>
      </c>
      <c r="P101" s="93">
        <v>3225.52</v>
      </c>
      <c r="Q101" s="90">
        <f t="shared" ref="Q101:Q102" si="24">O101-P101</f>
        <v>0</v>
      </c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116">
        <v>1</v>
      </c>
      <c r="I102" s="123"/>
      <c r="J102" s="123"/>
      <c r="K102" s="149"/>
      <c r="L102" s="149"/>
      <c r="M102" s="87">
        <f t="shared" si="23"/>
        <v>0</v>
      </c>
      <c r="N102" s="123">
        <v>22</v>
      </c>
      <c r="O102" s="124">
        <f>8395.23+2535.31+31117.14</f>
        <v>42047.68</v>
      </c>
      <c r="P102" s="124">
        <f>8395.23+2535.31+31117.14</f>
        <v>42047.68</v>
      </c>
      <c r="Q102" s="90">
        <f t="shared" si="24"/>
        <v>0</v>
      </c>
      <c r="R102" s="20"/>
      <c r="S102" s="20"/>
      <c r="U102" s="20"/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2</v>
      </c>
      <c r="I103" s="115"/>
      <c r="J103" s="127"/>
      <c r="K103" s="143"/>
      <c r="L103" s="143"/>
      <c r="M103" s="127"/>
      <c r="N103" s="83"/>
      <c r="O103" s="83"/>
      <c r="P103" s="83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 t="shared" ref="M105:M106" si="25">K105-L105</f>
        <v>0</v>
      </c>
      <c r="N105" s="87"/>
      <c r="O105" s="93"/>
      <c r="P105" s="93"/>
      <c r="Q105" s="90">
        <f t="shared" ref="Q105:Q106" si="26">O105-P105</f>
        <v>0</v>
      </c>
      <c r="R105" s="20"/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/>
      <c r="J106" s="87"/>
      <c r="K106" s="90"/>
      <c r="L106" s="90"/>
      <c r="M106" s="87">
        <f t="shared" si="25"/>
        <v>0</v>
      </c>
      <c r="N106" s="87">
        <v>6</v>
      </c>
      <c r="O106" s="93">
        <v>15134.98</v>
      </c>
      <c r="P106" s="93">
        <v>15134.98</v>
      </c>
      <c r="Q106" s="90">
        <f t="shared" si="26"/>
        <v>0</v>
      </c>
      <c r="R106" s="20"/>
      <c r="S106" s="20"/>
      <c r="U106" s="20"/>
    </row>
    <row r="107" spans="1:1021" s="3" customFormat="1" ht="15" customHeight="1">
      <c r="A107" s="10"/>
      <c r="B107" s="29" t="s">
        <v>249</v>
      </c>
      <c r="C107" s="14"/>
      <c r="D107" s="10"/>
      <c r="E107" s="21"/>
      <c r="F107" s="23"/>
      <c r="G107" s="19" t="s">
        <v>25</v>
      </c>
      <c r="H107" s="92">
        <v>1</v>
      </c>
      <c r="I107" s="87"/>
      <c r="J107" s="87"/>
      <c r="K107" s="90"/>
      <c r="L107" s="90"/>
      <c r="M107" s="87"/>
      <c r="N107" s="87"/>
      <c r="O107" s="93"/>
      <c r="P107" s="93"/>
      <c r="Q107" s="90"/>
      <c r="R107" s="20"/>
      <c r="S107" s="20"/>
      <c r="U107" s="20"/>
    </row>
    <row r="108" spans="1:1021" s="3" customFormat="1" ht="15" customHeight="1">
      <c r="A108" s="10">
        <v>93</v>
      </c>
      <c r="B108" s="29" t="s">
        <v>101</v>
      </c>
      <c r="C108" s="14" t="s">
        <v>19</v>
      </c>
      <c r="D108" s="10"/>
      <c r="E108" s="21" t="s">
        <v>24</v>
      </c>
      <c r="F108" s="22"/>
      <c r="G108" s="19" t="s">
        <v>25</v>
      </c>
      <c r="H108" s="80">
        <v>1</v>
      </c>
      <c r="I108" s="84"/>
      <c r="J108" s="84"/>
      <c r="K108" s="84"/>
      <c r="L108" s="84"/>
      <c r="M108" s="84"/>
      <c r="N108" s="84"/>
      <c r="O108" s="95"/>
      <c r="P108" s="95"/>
      <c r="Q108" s="84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6"/>
      <c r="P109" s="146"/>
      <c r="Q109" s="90">
        <f>O109-P109</f>
        <v>0</v>
      </c>
      <c r="R109" s="20"/>
      <c r="S109" s="20"/>
      <c r="U109" s="20"/>
    </row>
    <row r="110" spans="1:1021" s="3" customFormat="1" ht="15" customHeight="1">
      <c r="A110" s="10">
        <v>95</v>
      </c>
      <c r="B110" s="29" t="s">
        <v>103</v>
      </c>
      <c r="C110" s="14"/>
      <c r="D110" s="10"/>
      <c r="E110" s="21"/>
      <c r="F110" s="22"/>
      <c r="G110" s="19" t="s">
        <v>25</v>
      </c>
      <c r="H110" s="92"/>
      <c r="I110" s="87"/>
      <c r="J110" s="87"/>
      <c r="K110" s="87"/>
      <c r="L110" s="87"/>
      <c r="M110" s="87"/>
      <c r="N110" s="146"/>
      <c r="O110" s="147"/>
      <c r="P110" s="147"/>
      <c r="Q110" s="90"/>
      <c r="R110" s="18"/>
    </row>
    <row r="111" spans="1:1021" s="3" customFormat="1" ht="15" customHeight="1">
      <c r="A111" s="10">
        <v>96</v>
      </c>
      <c r="B111" s="21" t="s">
        <v>102</v>
      </c>
      <c r="C111" s="14"/>
      <c r="D111" s="10"/>
      <c r="E111" s="21"/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104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3</v>
      </c>
      <c r="J112" s="146">
        <v>3</v>
      </c>
      <c r="K112" s="146">
        <v>8911.8700000000008</v>
      </c>
      <c r="L112" s="146">
        <v>8911.8700000000008</v>
      </c>
      <c r="M112" s="87">
        <f>K112-L112</f>
        <v>0</v>
      </c>
      <c r="N112" s="146">
        <v>3</v>
      </c>
      <c r="O112" s="156">
        <v>7168.2</v>
      </c>
      <c r="P112" s="156">
        <v>7168.2</v>
      </c>
      <c r="Q112" s="90">
        <f>O112-P112</f>
        <v>0</v>
      </c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18" customFormat="1" ht="15" customHeight="1">
      <c r="A113" s="10"/>
      <c r="B113" s="36" t="s">
        <v>252</v>
      </c>
      <c r="C113" s="14"/>
      <c r="D113" s="38"/>
      <c r="E113" s="21"/>
      <c r="F113" s="23"/>
      <c r="G113" s="19" t="s">
        <v>25</v>
      </c>
      <c r="H113" s="151">
        <v>1</v>
      </c>
      <c r="I113" s="146"/>
      <c r="J113" s="146"/>
      <c r="K113" s="146"/>
      <c r="L113" s="146"/>
      <c r="M113" s="87"/>
      <c r="N113" s="146"/>
      <c r="O113" s="147"/>
      <c r="P113" s="147"/>
      <c r="Q113" s="90"/>
      <c r="R113" s="20"/>
      <c r="S113" s="20"/>
      <c r="T113" s="3"/>
      <c r="U113" s="20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</row>
    <row r="114" spans="1:1021" s="3" customFormat="1" ht="15" customHeight="1">
      <c r="A114" s="10">
        <v>98</v>
      </c>
      <c r="B114" s="21" t="s">
        <v>104</v>
      </c>
      <c r="C114" s="14"/>
      <c r="D114" s="10"/>
      <c r="E114" s="21"/>
      <c r="F114" s="22"/>
      <c r="G114" s="19" t="s">
        <v>25</v>
      </c>
      <c r="H114" s="80">
        <v>4</v>
      </c>
      <c r="I114" s="84"/>
      <c r="J114" s="84"/>
      <c r="K114" s="138"/>
      <c r="L114" s="138"/>
      <c r="M114" s="84"/>
      <c r="N114" s="84"/>
      <c r="O114" s="95"/>
      <c r="P114" s="95"/>
      <c r="Q114" s="138"/>
      <c r="R114" s="18"/>
    </row>
    <row r="115" spans="1:1021" s="3" customFormat="1" ht="15" customHeight="1">
      <c r="A115" s="10">
        <v>99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22</v>
      </c>
      <c r="H115" s="92">
        <v>7</v>
      </c>
      <c r="I115" s="87">
        <v>1</v>
      </c>
      <c r="J115" s="87">
        <v>1</v>
      </c>
      <c r="K115" s="90">
        <v>658.6</v>
      </c>
      <c r="L115" s="90">
        <v>658.6</v>
      </c>
      <c r="M115" s="87">
        <f>K115-L115</f>
        <v>0</v>
      </c>
      <c r="N115" s="87">
        <v>1</v>
      </c>
      <c r="O115" s="93">
        <f>1544.9+22569.27+2678.29+37279.22</f>
        <v>64071.680000000008</v>
      </c>
      <c r="P115" s="93">
        <f>1544.9+22569.27+2678.29+37279.22</f>
        <v>64071.680000000008</v>
      </c>
      <c r="Q115" s="90">
        <f>O115-P115</f>
        <v>0</v>
      </c>
      <c r="R115" s="20"/>
      <c r="S115" s="20"/>
      <c r="U115" s="20"/>
    </row>
    <row r="116" spans="1:1021" s="3" customFormat="1" ht="15" customHeight="1">
      <c r="A116" s="10">
        <v>100</v>
      </c>
      <c r="B116" s="21" t="s">
        <v>105</v>
      </c>
      <c r="C116" s="14" t="s">
        <v>19</v>
      </c>
      <c r="D116" s="10"/>
      <c r="E116" s="21" t="s">
        <v>24</v>
      </c>
      <c r="F116" s="22"/>
      <c r="G116" s="19" t="s">
        <v>25</v>
      </c>
      <c r="H116" s="80"/>
      <c r="I116" s="104"/>
      <c r="J116" s="104"/>
      <c r="K116" s="104"/>
      <c r="L116" s="104"/>
      <c r="M116" s="104"/>
      <c r="N116" s="104"/>
      <c r="O116" s="121"/>
      <c r="P116" s="121"/>
      <c r="Q116" s="104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</row>
    <row r="117" spans="1:1021" s="3" customFormat="1" ht="15" customHeight="1">
      <c r="A117" s="10">
        <v>101</v>
      </c>
      <c r="B117" s="21" t="s">
        <v>106</v>
      </c>
      <c r="C117" s="14" t="s">
        <v>19</v>
      </c>
      <c r="D117" s="10"/>
      <c r="E117" s="21" t="s">
        <v>24</v>
      </c>
      <c r="F117" s="23"/>
      <c r="G117" s="19" t="s">
        <v>22</v>
      </c>
      <c r="H117" s="92">
        <v>4</v>
      </c>
      <c r="I117" s="87"/>
      <c r="J117" s="87"/>
      <c r="K117" s="87"/>
      <c r="L117" s="87"/>
      <c r="M117" s="87">
        <f>K117-L117</f>
        <v>0</v>
      </c>
      <c r="N117" s="87">
        <v>1</v>
      </c>
      <c r="O117" s="93">
        <v>1036.96</v>
      </c>
      <c r="P117" s="93">
        <v>1036.96</v>
      </c>
      <c r="Q117" s="90">
        <f>O117-P117</f>
        <v>0</v>
      </c>
      <c r="R117" s="20"/>
      <c r="S117" s="20"/>
      <c r="U117" s="20"/>
    </row>
    <row r="118" spans="1:1021" s="3" customFormat="1" ht="15" customHeight="1">
      <c r="A118" s="10">
        <v>102</v>
      </c>
      <c r="B118" s="21" t="s">
        <v>107</v>
      </c>
      <c r="C118" s="14" t="s">
        <v>19</v>
      </c>
      <c r="D118" s="10"/>
      <c r="E118" s="21" t="s">
        <v>24</v>
      </c>
      <c r="F118" s="22"/>
      <c r="G118" s="19" t="s">
        <v>25</v>
      </c>
      <c r="H118" s="96"/>
      <c r="I118" s="97"/>
      <c r="J118" s="97"/>
      <c r="K118" s="97"/>
      <c r="L118" s="97"/>
      <c r="M118" s="84"/>
      <c r="N118" s="97"/>
      <c r="O118" s="128"/>
      <c r="P118" s="128"/>
      <c r="Q118" s="84"/>
      <c r="R118" s="18"/>
    </row>
    <row r="119" spans="1:1021" s="3" customFormat="1" ht="15" customHeight="1">
      <c r="A119" s="10">
        <v>103</v>
      </c>
      <c r="B119" s="21" t="s">
        <v>108</v>
      </c>
      <c r="C119" s="14" t="s">
        <v>19</v>
      </c>
      <c r="D119" s="10"/>
      <c r="E119" s="21" t="s">
        <v>20</v>
      </c>
      <c r="F119" s="23"/>
      <c r="G119" s="19" t="s">
        <v>22</v>
      </c>
      <c r="H119" s="92">
        <v>8</v>
      </c>
      <c r="I119" s="87"/>
      <c r="J119" s="87"/>
      <c r="K119" s="87"/>
      <c r="L119" s="87"/>
      <c r="M119" s="87">
        <f>K119-L119</f>
        <v>0</v>
      </c>
      <c r="N119" s="87"/>
      <c r="O119" s="87"/>
      <c r="P119" s="87"/>
      <c r="Q119" s="90">
        <f>O119-P119</f>
        <v>0</v>
      </c>
      <c r="R119" s="20"/>
      <c r="S119" s="20"/>
      <c r="U119" s="20"/>
    </row>
    <row r="120" spans="1:1021" s="3" customFormat="1" ht="15" customHeight="1">
      <c r="A120" s="10">
        <v>104</v>
      </c>
      <c r="B120" s="21" t="s">
        <v>108</v>
      </c>
      <c r="C120" s="14" t="s">
        <v>19</v>
      </c>
      <c r="D120" s="21"/>
      <c r="E120" s="21" t="s">
        <v>20</v>
      </c>
      <c r="F120" s="39"/>
      <c r="G120" s="19" t="s">
        <v>21</v>
      </c>
      <c r="H120" s="96">
        <v>2</v>
      </c>
      <c r="I120" s="152">
        <v>2</v>
      </c>
      <c r="J120" s="152">
        <v>2</v>
      </c>
      <c r="K120" s="153">
        <v>2152</v>
      </c>
      <c r="L120" s="153">
        <v>2152</v>
      </c>
      <c r="M120" s="115"/>
      <c r="N120" s="84"/>
      <c r="O120" s="95"/>
      <c r="P120" s="95"/>
      <c r="Q120" s="84"/>
      <c r="R120" s="18"/>
    </row>
    <row r="121" spans="1:1021" s="3" customFormat="1" ht="15" customHeight="1">
      <c r="A121" s="10">
        <v>105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22</v>
      </c>
      <c r="H121" s="92"/>
      <c r="I121" s="87"/>
      <c r="J121" s="87"/>
      <c r="K121" s="90"/>
      <c r="L121" s="90"/>
      <c r="M121" s="87">
        <f>K121-L121</f>
        <v>0</v>
      </c>
      <c r="N121" s="146">
        <v>6</v>
      </c>
      <c r="O121" s="147">
        <f>3046.97+10133.42+2637.1</f>
        <v>15817.49</v>
      </c>
      <c r="P121" s="147">
        <f>3046.97+10133.42+2637.1</f>
        <v>15817.49</v>
      </c>
      <c r="Q121" s="90">
        <f>O121-P121</f>
        <v>0</v>
      </c>
      <c r="R121" s="20"/>
      <c r="S121" s="20"/>
      <c r="U121" s="20"/>
    </row>
    <row r="122" spans="1:1021" s="3" customFormat="1" ht="15" customHeight="1">
      <c r="A122" s="10">
        <v>106</v>
      </c>
      <c r="B122" s="21" t="s">
        <v>109</v>
      </c>
      <c r="C122" s="14" t="s">
        <v>19</v>
      </c>
      <c r="D122" s="10"/>
      <c r="E122" s="21" t="s">
        <v>24</v>
      </c>
      <c r="F122" s="22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95"/>
      <c r="Q122" s="84"/>
    </row>
    <row r="123" spans="1:1021" s="3" customFormat="1" ht="15" customHeight="1">
      <c r="A123" s="10">
        <v>107</v>
      </c>
      <c r="B123" s="21" t="s">
        <v>110</v>
      </c>
      <c r="C123" s="14" t="s">
        <v>19</v>
      </c>
      <c r="D123" s="10"/>
      <c r="E123" s="21" t="s">
        <v>111</v>
      </c>
      <c r="F123" s="23"/>
      <c r="G123" s="19" t="s">
        <v>22</v>
      </c>
      <c r="H123" s="92">
        <v>12</v>
      </c>
      <c r="I123" s="87">
        <v>7</v>
      </c>
      <c r="J123" s="87">
        <v>9</v>
      </c>
      <c r="K123" s="90">
        <v>28743.71</v>
      </c>
      <c r="L123" s="90">
        <v>28743.71</v>
      </c>
      <c r="M123" s="87">
        <f>K123-L123</f>
        <v>0</v>
      </c>
      <c r="N123" s="87">
        <v>16</v>
      </c>
      <c r="O123" s="93">
        <f>25314.12+17799.38</f>
        <v>43113.5</v>
      </c>
      <c r="P123" s="93">
        <f>25314.12+17799.38</f>
        <v>43113.5</v>
      </c>
      <c r="Q123" s="90">
        <f>O123-P123</f>
        <v>0</v>
      </c>
      <c r="R123" s="20"/>
      <c r="S123" s="20"/>
      <c r="U123" s="20"/>
    </row>
    <row r="124" spans="1:1021" s="3" customFormat="1" ht="15" customHeight="1">
      <c r="A124" s="10">
        <v>108</v>
      </c>
      <c r="B124" s="21" t="s">
        <v>110</v>
      </c>
      <c r="C124" s="14" t="s">
        <v>19</v>
      </c>
      <c r="D124" s="10"/>
      <c r="E124" s="21" t="s">
        <v>111</v>
      </c>
      <c r="F124" s="22"/>
      <c r="G124" s="19" t="s">
        <v>33</v>
      </c>
      <c r="H124" s="80">
        <v>4</v>
      </c>
      <c r="I124" s="103">
        <v>1</v>
      </c>
      <c r="J124" s="103">
        <v>1</v>
      </c>
      <c r="K124" s="104">
        <v>1781.6</v>
      </c>
      <c r="L124" s="104">
        <v>1781.6</v>
      </c>
      <c r="M124" s="103"/>
      <c r="N124" s="103">
        <v>3</v>
      </c>
      <c r="O124" s="154">
        <v>15765</v>
      </c>
      <c r="P124" s="105">
        <v>15765</v>
      </c>
      <c r="Q124" s="105"/>
    </row>
    <row r="125" spans="1:1021" s="3" customFormat="1" ht="15" customHeight="1">
      <c r="A125" s="10">
        <v>109</v>
      </c>
      <c r="B125" s="21" t="s">
        <v>112</v>
      </c>
      <c r="C125" s="14" t="s">
        <v>19</v>
      </c>
      <c r="D125" s="21"/>
      <c r="E125" s="21" t="s">
        <v>24</v>
      </c>
      <c r="F125" s="21"/>
      <c r="G125" s="19" t="s">
        <v>25</v>
      </c>
      <c r="H125" s="80"/>
      <c r="I125" s="84"/>
      <c r="J125" s="84"/>
      <c r="K125" s="94"/>
      <c r="L125" s="94"/>
      <c r="M125" s="84"/>
      <c r="N125" s="84"/>
      <c r="O125" s="95"/>
      <c r="P125" s="84"/>
      <c r="Q125" s="84"/>
    </row>
    <row r="126" spans="1:1021" s="3" customFormat="1" ht="15" customHeight="1">
      <c r="A126" s="10">
        <v>110</v>
      </c>
      <c r="B126" s="29" t="s">
        <v>112</v>
      </c>
      <c r="C126" s="14" t="s">
        <v>19</v>
      </c>
      <c r="D126" s="10"/>
      <c r="E126" s="21" t="s">
        <v>24</v>
      </c>
      <c r="F126" s="22"/>
      <c r="G126" s="19" t="s">
        <v>33</v>
      </c>
      <c r="H126" s="80"/>
      <c r="I126" s="103"/>
      <c r="J126" s="103"/>
      <c r="K126" s="104"/>
      <c r="L126" s="104"/>
      <c r="M126" s="103"/>
      <c r="N126" s="84"/>
      <c r="O126" s="95"/>
      <c r="P126" s="95"/>
      <c r="Q126" s="84"/>
    </row>
    <row r="127" spans="1:1021" s="3" customFormat="1" ht="15" customHeight="1">
      <c r="A127" s="10">
        <v>111</v>
      </c>
      <c r="B127" s="34" t="s">
        <v>112</v>
      </c>
      <c r="C127" s="14" t="s">
        <v>19</v>
      </c>
      <c r="D127" s="10"/>
      <c r="E127" s="21" t="s">
        <v>24</v>
      </c>
      <c r="F127" s="22"/>
      <c r="G127" s="19" t="s">
        <v>47</v>
      </c>
      <c r="H127" s="80"/>
      <c r="I127" s="84"/>
      <c r="J127" s="84"/>
      <c r="K127" s="84"/>
      <c r="L127" s="84"/>
      <c r="M127" s="84"/>
      <c r="N127" s="84"/>
      <c r="O127" s="95"/>
      <c r="P127" s="84"/>
      <c r="Q127" s="150"/>
    </row>
    <row r="128" spans="1:1021" s="3" customFormat="1" ht="15" customHeight="1">
      <c r="A128" s="10">
        <v>112</v>
      </c>
      <c r="B128" s="34" t="s">
        <v>112</v>
      </c>
      <c r="C128" s="14" t="s">
        <v>19</v>
      </c>
      <c r="D128" s="10"/>
      <c r="E128" s="21" t="s">
        <v>24</v>
      </c>
      <c r="F128" s="23"/>
      <c r="G128" s="19" t="s">
        <v>22</v>
      </c>
      <c r="H128" s="92"/>
      <c r="I128" s="87"/>
      <c r="J128" s="87"/>
      <c r="K128" s="87"/>
      <c r="L128" s="87"/>
      <c r="M128" s="87">
        <f t="shared" ref="M128:M129" si="27">K128-L128</f>
        <v>0</v>
      </c>
      <c r="N128" s="87">
        <v>1</v>
      </c>
      <c r="O128" s="93">
        <v>2039.11</v>
      </c>
      <c r="P128" s="93">
        <v>2039.11</v>
      </c>
      <c r="Q128" s="90">
        <f t="shared" ref="Q128:Q129" si="28">O128-P128</f>
        <v>0</v>
      </c>
      <c r="R128" s="20"/>
      <c r="S128" s="20"/>
      <c r="U128" s="20"/>
    </row>
    <row r="129" spans="1:1021" s="3" customFormat="1" ht="15" customHeight="1">
      <c r="A129" s="10">
        <v>113</v>
      </c>
      <c r="B129" s="21" t="s">
        <v>113</v>
      </c>
      <c r="C129" s="14" t="s">
        <v>54</v>
      </c>
      <c r="D129" s="10" t="s">
        <v>69</v>
      </c>
      <c r="E129" s="21" t="s">
        <v>24</v>
      </c>
      <c r="F129" s="23"/>
      <c r="G129" s="19" t="s">
        <v>22</v>
      </c>
      <c r="H129" s="92">
        <v>2</v>
      </c>
      <c r="I129" s="87">
        <v>2</v>
      </c>
      <c r="J129" s="87">
        <v>2</v>
      </c>
      <c r="K129" s="87">
        <v>882.84</v>
      </c>
      <c r="L129" s="87">
        <v>882.84</v>
      </c>
      <c r="M129" s="87">
        <f t="shared" si="27"/>
        <v>0</v>
      </c>
      <c r="N129" s="87">
        <v>8</v>
      </c>
      <c r="O129" s="99">
        <v>9545.7000000000007</v>
      </c>
      <c r="P129" s="99">
        <v>9545.7000000000007</v>
      </c>
      <c r="Q129" s="90">
        <f t="shared" si="28"/>
        <v>0</v>
      </c>
      <c r="R129" s="20"/>
      <c r="S129" s="20"/>
      <c r="U129" s="20"/>
    </row>
    <row r="130" spans="1:1021" s="3" customFormat="1" ht="15" customHeight="1">
      <c r="A130" s="10">
        <v>114</v>
      </c>
      <c r="B130" s="29" t="s">
        <v>113</v>
      </c>
      <c r="C130" s="14" t="s">
        <v>54</v>
      </c>
      <c r="D130" s="10" t="s">
        <v>69</v>
      </c>
      <c r="E130" s="21" t="s">
        <v>24</v>
      </c>
      <c r="F130" s="22"/>
      <c r="G130" s="19" t="s">
        <v>25</v>
      </c>
      <c r="H130" s="80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021" s="3" customFormat="1" ht="15" customHeight="1">
      <c r="A131" s="10">
        <v>115</v>
      </c>
      <c r="B131" s="39" t="s">
        <v>114</v>
      </c>
      <c r="C131" s="14" t="s">
        <v>19</v>
      </c>
      <c r="D131" s="11"/>
      <c r="E131" s="21" t="s">
        <v>20</v>
      </c>
      <c r="F131" s="26"/>
      <c r="G131" s="27" t="s">
        <v>22</v>
      </c>
      <c r="H131" s="116">
        <v>6</v>
      </c>
      <c r="I131" s="117"/>
      <c r="J131" s="117"/>
      <c r="K131" s="117"/>
      <c r="L131" s="117"/>
      <c r="M131" s="87">
        <f>K131-L131</f>
        <v>0</v>
      </c>
      <c r="N131" s="117">
        <v>17</v>
      </c>
      <c r="O131" s="118">
        <v>48941.440000000002</v>
      </c>
      <c r="P131" s="118">
        <v>48941.440000000002</v>
      </c>
      <c r="Q131" s="90">
        <f>O131-P131</f>
        <v>0</v>
      </c>
      <c r="R131" s="20"/>
      <c r="S131" s="20"/>
      <c r="U131" s="20"/>
    </row>
    <row r="132" spans="1:1021" s="3" customFormat="1" ht="15" customHeight="1">
      <c r="A132" s="10">
        <v>116</v>
      </c>
      <c r="B132" s="21" t="s">
        <v>114</v>
      </c>
      <c r="C132" s="14" t="s">
        <v>19</v>
      </c>
      <c r="D132" s="21"/>
      <c r="E132" s="21" t="s">
        <v>20</v>
      </c>
      <c r="F132" s="21"/>
      <c r="G132" s="19" t="s">
        <v>21</v>
      </c>
      <c r="H132" s="80">
        <v>3</v>
      </c>
      <c r="I132" s="115">
        <v>3</v>
      </c>
      <c r="J132" s="115">
        <v>3</v>
      </c>
      <c r="K132" s="120">
        <v>9611.86</v>
      </c>
      <c r="L132" s="120">
        <v>9611.86</v>
      </c>
      <c r="M132" s="115"/>
      <c r="N132" s="84"/>
      <c r="O132" s="84"/>
      <c r="P132" s="84"/>
      <c r="Q132" s="84"/>
    </row>
    <row r="133" spans="1:1021" s="3" customFormat="1" ht="15" customHeight="1">
      <c r="A133" s="10">
        <v>117</v>
      </c>
      <c r="B133" s="21" t="s">
        <v>115</v>
      </c>
      <c r="C133" s="14" t="s">
        <v>19</v>
      </c>
      <c r="D133" s="10"/>
      <c r="E133" s="21" t="s">
        <v>116</v>
      </c>
      <c r="F133" s="23"/>
      <c r="G133" s="19" t="s">
        <v>22</v>
      </c>
      <c r="H133" s="92">
        <v>10</v>
      </c>
      <c r="I133" s="87">
        <v>2</v>
      </c>
      <c r="J133" s="87">
        <v>2</v>
      </c>
      <c r="K133" s="87">
        <v>2355.75</v>
      </c>
      <c r="L133" s="87">
        <v>2355.75</v>
      </c>
      <c r="M133" s="87">
        <f>K133-L133</f>
        <v>0</v>
      </c>
      <c r="N133" s="87">
        <v>4</v>
      </c>
      <c r="O133" s="93">
        <v>13232.17</v>
      </c>
      <c r="P133" s="93">
        <v>13232.17</v>
      </c>
      <c r="Q133" s="90">
        <f>O133-P133</f>
        <v>0</v>
      </c>
      <c r="R133" s="20"/>
      <c r="S133" s="20"/>
      <c r="U133" s="20"/>
    </row>
    <row r="134" spans="1:1021" s="3" customFormat="1" ht="15" customHeight="1">
      <c r="A134" s="10">
        <v>118</v>
      </c>
      <c r="B134" s="21" t="s">
        <v>115</v>
      </c>
      <c r="C134" s="14" t="s">
        <v>19</v>
      </c>
      <c r="D134" s="10"/>
      <c r="E134" s="21" t="s">
        <v>116</v>
      </c>
      <c r="F134" s="22"/>
      <c r="G134" s="19" t="s">
        <v>25</v>
      </c>
      <c r="H134" s="80"/>
      <c r="I134" s="84"/>
      <c r="J134" s="84"/>
      <c r="K134" s="84"/>
      <c r="L134" s="84"/>
      <c r="M134" s="84"/>
      <c r="N134" s="84"/>
      <c r="O134" s="95"/>
      <c r="P134" s="95"/>
      <c r="Q134" s="84"/>
    </row>
    <row r="135" spans="1:1021" s="18" customFormat="1" ht="15" customHeight="1">
      <c r="A135" s="10">
        <v>119</v>
      </c>
      <c r="B135" s="40" t="s">
        <v>115</v>
      </c>
      <c r="C135" s="14" t="s">
        <v>19</v>
      </c>
      <c r="D135" s="10"/>
      <c r="E135" s="21" t="s">
        <v>116</v>
      </c>
      <c r="F135" s="22"/>
      <c r="G135" s="19" t="s">
        <v>47</v>
      </c>
      <c r="H135" s="80"/>
      <c r="I135" s="84"/>
      <c r="J135" s="84"/>
      <c r="K135" s="84"/>
      <c r="L135" s="84"/>
      <c r="M135" s="84"/>
      <c r="N135" s="155">
        <v>1</v>
      </c>
      <c r="O135" s="155">
        <v>16511.830000000002</v>
      </c>
      <c r="P135" s="155">
        <v>16511.830000000002</v>
      </c>
      <c r="Q135" s="84"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120</v>
      </c>
      <c r="B136" s="21" t="s">
        <v>117</v>
      </c>
      <c r="C136" s="14" t="s">
        <v>19</v>
      </c>
      <c r="D136" s="10"/>
      <c r="E136" s="21" t="s">
        <v>43</v>
      </c>
      <c r="F136" s="23"/>
      <c r="G136" s="19" t="s">
        <v>22</v>
      </c>
      <c r="H136" s="92">
        <v>2</v>
      </c>
      <c r="I136" s="87"/>
      <c r="J136" s="87"/>
      <c r="K136" s="87"/>
      <c r="L136" s="87"/>
      <c r="M136" s="87">
        <f>K136-L136</f>
        <v>0</v>
      </c>
      <c r="N136" s="146"/>
      <c r="O136" s="156"/>
      <c r="P136" s="156"/>
      <c r="Q136" s="90">
        <f>O136-P136</f>
        <v>0</v>
      </c>
      <c r="R136" s="20"/>
      <c r="S136" s="20"/>
      <c r="U136" s="20"/>
    </row>
    <row r="137" spans="1:1021" s="3" customFormat="1" ht="15" customHeight="1">
      <c r="A137" s="10">
        <v>121</v>
      </c>
      <c r="B137" s="21" t="s">
        <v>117</v>
      </c>
      <c r="C137" s="14" t="s">
        <v>19</v>
      </c>
      <c r="D137" s="10"/>
      <c r="E137" s="21" t="s">
        <v>43</v>
      </c>
      <c r="F137" s="22"/>
      <c r="G137" s="19" t="s">
        <v>44</v>
      </c>
      <c r="H137" s="80">
        <v>5</v>
      </c>
      <c r="I137" s="105"/>
      <c r="J137" s="105"/>
      <c r="K137" s="106"/>
      <c r="L137" s="106"/>
      <c r="M137" s="105"/>
      <c r="N137" s="107">
        <v>2</v>
      </c>
      <c r="O137" s="108">
        <v>7559.2</v>
      </c>
      <c r="P137" s="107">
        <v>7559.2</v>
      </c>
      <c r="Q137" s="107"/>
    </row>
    <row r="138" spans="1:1021" s="3" customFormat="1" ht="15" customHeight="1">
      <c r="A138" s="10">
        <v>122</v>
      </c>
      <c r="B138" s="21" t="s">
        <v>118</v>
      </c>
      <c r="C138" s="14"/>
      <c r="D138" s="10"/>
      <c r="E138" s="21"/>
      <c r="F138" s="22"/>
      <c r="G138" s="19" t="s">
        <v>22</v>
      </c>
      <c r="H138" s="92">
        <v>5</v>
      </c>
      <c r="I138" s="157"/>
      <c r="J138" s="157"/>
      <c r="K138" s="158"/>
      <c r="L138" s="158"/>
      <c r="M138" s="87">
        <f>K138-L138</f>
        <v>0</v>
      </c>
      <c r="N138" s="159"/>
      <c r="O138" s="160"/>
      <c r="P138" s="160"/>
      <c r="Q138" s="90">
        <f>O138-P138</f>
        <v>0</v>
      </c>
      <c r="R138" s="20"/>
      <c r="S138" s="20"/>
      <c r="U138" s="20"/>
    </row>
    <row r="139" spans="1:1021" s="3" customFormat="1" ht="15" customHeight="1">
      <c r="A139" s="10">
        <v>123</v>
      </c>
      <c r="B139" s="21" t="s">
        <v>118</v>
      </c>
      <c r="C139" s="14"/>
      <c r="D139" s="10"/>
      <c r="E139" s="21"/>
      <c r="F139" s="22"/>
      <c r="G139" s="19" t="s">
        <v>25</v>
      </c>
      <c r="H139" s="80">
        <v>1</v>
      </c>
      <c r="I139" s="104"/>
      <c r="J139" s="104"/>
      <c r="K139" s="104"/>
      <c r="L139" s="106"/>
      <c r="M139" s="104"/>
      <c r="N139" s="106"/>
      <c r="O139" s="161"/>
      <c r="P139" s="161"/>
      <c r="Q139" s="106"/>
      <c r="R139" s="18"/>
    </row>
    <row r="140" spans="1:1021" s="18" customFormat="1" ht="15" customHeight="1">
      <c r="A140" s="10">
        <v>124</v>
      </c>
      <c r="B140" s="13" t="s">
        <v>119</v>
      </c>
      <c r="C140" s="14" t="s">
        <v>19</v>
      </c>
      <c r="D140" s="10"/>
      <c r="E140" s="21" t="s">
        <v>43</v>
      </c>
      <c r="F140" s="16"/>
      <c r="G140" s="17" t="s">
        <v>22</v>
      </c>
      <c r="H140" s="85">
        <v>4</v>
      </c>
      <c r="I140" s="101"/>
      <c r="J140" s="101"/>
      <c r="K140" s="101"/>
      <c r="L140" s="101"/>
      <c r="M140" s="87">
        <f>K140-L140</f>
        <v>0</v>
      </c>
      <c r="N140" s="101"/>
      <c r="O140" s="102"/>
      <c r="P140" s="102"/>
      <c r="Q140" s="90">
        <f>O140-P140</f>
        <v>0</v>
      </c>
      <c r="R140" s="20"/>
      <c r="S140" s="20"/>
      <c r="T140" s="3"/>
      <c r="U140" s="20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18" customFormat="1" ht="15" customHeight="1">
      <c r="A141" s="10">
        <v>125</v>
      </c>
      <c r="B141" s="13" t="s">
        <v>119</v>
      </c>
      <c r="C141" s="14" t="s">
        <v>19</v>
      </c>
      <c r="D141" s="10"/>
      <c r="E141" s="21"/>
      <c r="F141" s="41"/>
      <c r="G141" s="19" t="s">
        <v>44</v>
      </c>
      <c r="H141" s="162">
        <v>3</v>
      </c>
      <c r="I141" s="105"/>
      <c r="J141" s="105"/>
      <c r="K141" s="104"/>
      <c r="L141" s="106"/>
      <c r="M141" s="105"/>
      <c r="N141" s="107">
        <v>3</v>
      </c>
      <c r="O141" s="108">
        <v>6516.2</v>
      </c>
      <c r="P141" s="108">
        <v>6516.2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</row>
    <row r="142" spans="1:1021" s="3" customFormat="1" ht="15" customHeight="1">
      <c r="A142" s="10">
        <v>126</v>
      </c>
      <c r="B142" s="21" t="s">
        <v>120</v>
      </c>
      <c r="C142" s="14"/>
      <c r="D142" s="10"/>
      <c r="E142" s="21"/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</row>
    <row r="143" spans="1:1021" s="3" customFormat="1" ht="15" customHeight="1">
      <c r="A143" s="10">
        <v>127</v>
      </c>
      <c r="B143" s="21" t="s">
        <v>120</v>
      </c>
      <c r="C143" s="14"/>
      <c r="D143" s="10"/>
      <c r="E143" s="21"/>
      <c r="F143" s="22"/>
      <c r="G143" s="19" t="s">
        <v>44</v>
      </c>
      <c r="H143" s="80"/>
      <c r="I143" s="82"/>
      <c r="J143" s="82"/>
      <c r="K143" s="94"/>
      <c r="L143" s="94"/>
      <c r="M143" s="84"/>
      <c r="N143" s="82"/>
      <c r="O143" s="95"/>
      <c r="P143" s="95"/>
      <c r="Q143" s="84"/>
      <c r="R143" s="18"/>
    </row>
    <row r="144" spans="1:1021" s="18" customFormat="1" ht="15" customHeight="1">
      <c r="A144" s="10">
        <v>128</v>
      </c>
      <c r="B144" s="21" t="s">
        <v>121</v>
      </c>
      <c r="C144" s="14" t="s">
        <v>54</v>
      </c>
      <c r="D144" s="10"/>
      <c r="E144" s="21" t="s">
        <v>122</v>
      </c>
      <c r="F144" s="23"/>
      <c r="G144" s="19" t="s">
        <v>22</v>
      </c>
      <c r="H144" s="92">
        <v>8</v>
      </c>
      <c r="I144" s="87"/>
      <c r="J144" s="87"/>
      <c r="K144" s="87"/>
      <c r="L144" s="87"/>
      <c r="M144" s="87">
        <f>K144-L144</f>
        <v>0</v>
      </c>
      <c r="N144" s="87">
        <v>12</v>
      </c>
      <c r="O144" s="93">
        <v>27158.53</v>
      </c>
      <c r="P144" s="93">
        <v>27158.53</v>
      </c>
      <c r="Q144" s="90">
        <f>O144-P144</f>
        <v>0</v>
      </c>
      <c r="R144" s="20"/>
      <c r="S144" s="20"/>
      <c r="T144" s="3"/>
      <c r="U144" s="2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18" customFormat="1" ht="15" customHeight="1">
      <c r="A145" s="10">
        <v>129</v>
      </c>
      <c r="B145" s="21" t="s">
        <v>121</v>
      </c>
      <c r="C145" s="14" t="s">
        <v>54</v>
      </c>
      <c r="D145" s="10"/>
      <c r="E145" s="21" t="s">
        <v>122</v>
      </c>
      <c r="F145" s="22"/>
      <c r="G145" s="19" t="s">
        <v>47</v>
      </c>
      <c r="H145" s="80"/>
      <c r="I145" s="84"/>
      <c r="J145" s="84"/>
      <c r="K145" s="84"/>
      <c r="L145" s="84"/>
      <c r="M145" s="84"/>
      <c r="N145" s="84"/>
      <c r="O145" s="95"/>
      <c r="P145" s="95"/>
      <c r="Q145" s="84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</row>
    <row r="146" spans="1:1021" s="3" customFormat="1" ht="15" customHeight="1">
      <c r="A146" s="10">
        <v>130</v>
      </c>
      <c r="B146" s="21" t="s">
        <v>123</v>
      </c>
      <c r="C146" s="14" t="s">
        <v>19</v>
      </c>
      <c r="D146" s="10"/>
      <c r="E146" s="21" t="s">
        <v>24</v>
      </c>
      <c r="F146" s="22"/>
      <c r="G146" s="19" t="s">
        <v>33</v>
      </c>
      <c r="H146" s="80"/>
      <c r="I146" s="103"/>
      <c r="J146" s="103"/>
      <c r="K146" s="104"/>
      <c r="L146" s="104"/>
      <c r="M146" s="103"/>
      <c r="N146" s="155">
        <v>1</v>
      </c>
      <c r="O146" s="155">
        <v>7777.4</v>
      </c>
      <c r="P146" s="155">
        <v>7777.4</v>
      </c>
      <c r="Q146" s="84"/>
      <c r="R146" s="18"/>
    </row>
    <row r="147" spans="1:1021" s="3" customFormat="1" ht="15" customHeight="1">
      <c r="A147" s="10">
        <v>131</v>
      </c>
      <c r="B147" s="21" t="s">
        <v>123</v>
      </c>
      <c r="C147" s="14"/>
      <c r="D147" s="10"/>
      <c r="E147" s="21"/>
      <c r="F147" s="22"/>
      <c r="G147" s="19" t="s">
        <v>25</v>
      </c>
      <c r="H147" s="80">
        <v>9</v>
      </c>
      <c r="I147" s="84"/>
      <c r="J147" s="84"/>
      <c r="K147" s="84"/>
      <c r="L147" s="84"/>
      <c r="M147" s="84"/>
      <c r="N147" s="84"/>
      <c r="O147" s="91"/>
      <c r="P147" s="91"/>
      <c r="Q147" s="84"/>
      <c r="R147" s="18"/>
    </row>
    <row r="148" spans="1:1021" s="3" customFormat="1" ht="15" customHeight="1">
      <c r="A148" s="10"/>
      <c r="B148" s="21" t="s">
        <v>244</v>
      </c>
      <c r="C148" s="14"/>
      <c r="D148" s="10"/>
      <c r="E148" s="21"/>
      <c r="F148" s="22"/>
      <c r="G148" s="19" t="s">
        <v>22</v>
      </c>
      <c r="H148" s="80">
        <v>6</v>
      </c>
      <c r="I148" s="84"/>
      <c r="J148" s="84"/>
      <c r="K148" s="84"/>
      <c r="L148" s="84"/>
      <c r="M148" s="87">
        <f t="shared" ref="M148:M149" si="29">K148-L148</f>
        <v>0</v>
      </c>
      <c r="N148" s="84"/>
      <c r="O148" s="91"/>
      <c r="P148" s="91"/>
      <c r="Q148" s="90">
        <f t="shared" ref="Q148:Q149" si="30">O148-P148</f>
        <v>0</v>
      </c>
      <c r="R148" s="18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12</v>
      </c>
      <c r="I149" s="87"/>
      <c r="J149" s="87"/>
      <c r="K149" s="87"/>
      <c r="L149" s="87"/>
      <c r="M149" s="87">
        <f t="shared" si="29"/>
        <v>0</v>
      </c>
      <c r="N149" s="87"/>
      <c r="O149" s="99"/>
      <c r="P149" s="99"/>
      <c r="Q149" s="90">
        <f t="shared" si="30"/>
        <v>0</v>
      </c>
      <c r="R149" s="20"/>
      <c r="S149" s="20"/>
      <c r="U149" s="20"/>
    </row>
    <row r="150" spans="1:1021" s="3" customFormat="1" ht="15" customHeight="1">
      <c r="A150" s="10"/>
      <c r="B150" s="21" t="s">
        <v>253</v>
      </c>
      <c r="C150" s="14"/>
      <c r="D150" s="10"/>
      <c r="E150" s="21"/>
      <c r="F150" s="22"/>
      <c r="G150" s="19" t="s">
        <v>25</v>
      </c>
      <c r="H150" s="92">
        <v>1</v>
      </c>
      <c r="I150" s="87"/>
      <c r="J150" s="87"/>
      <c r="K150" s="87"/>
      <c r="L150" s="87"/>
      <c r="M150" s="87"/>
      <c r="N150" s="87"/>
      <c r="O150" s="99"/>
      <c r="P150" s="99"/>
      <c r="Q150" s="90"/>
      <c r="R150" s="20"/>
      <c r="S150" s="20"/>
      <c r="U150" s="20"/>
    </row>
    <row r="151" spans="1:1021" ht="15" customHeight="1">
      <c r="A151" s="10">
        <v>133</v>
      </c>
      <c r="B151" s="21" t="s">
        <v>124</v>
      </c>
      <c r="C151" s="14" t="s">
        <v>19</v>
      </c>
      <c r="D151" s="10"/>
      <c r="E151" s="21" t="s">
        <v>24</v>
      </c>
      <c r="F151" s="22"/>
      <c r="G151" s="19" t="s">
        <v>25</v>
      </c>
      <c r="H151" s="80"/>
      <c r="I151" s="104"/>
      <c r="J151" s="104"/>
      <c r="K151" s="104"/>
      <c r="L151" s="104"/>
      <c r="M151" s="104"/>
      <c r="N151" s="104"/>
      <c r="O151" s="121"/>
      <c r="P151" s="121"/>
      <c r="Q151" s="104"/>
      <c r="R151" s="18"/>
    </row>
    <row r="152" spans="1:1021" s="3" customFormat="1" ht="15" customHeight="1">
      <c r="A152" s="10">
        <v>134</v>
      </c>
      <c r="B152" s="21" t="s">
        <v>125</v>
      </c>
      <c r="C152" s="14" t="s">
        <v>19</v>
      </c>
      <c r="D152" s="10"/>
      <c r="E152" s="21"/>
      <c r="F152" s="23"/>
      <c r="G152" s="19" t="s">
        <v>22</v>
      </c>
      <c r="H152" s="116">
        <v>4</v>
      </c>
      <c r="I152" s="117"/>
      <c r="J152" s="117"/>
      <c r="K152" s="117"/>
      <c r="L152" s="117"/>
      <c r="M152" s="87">
        <f>K152-L152</f>
        <v>0</v>
      </c>
      <c r="N152" s="87">
        <v>8</v>
      </c>
      <c r="O152" s="93">
        <f>7026.85+24140.5</f>
        <v>31167.35</v>
      </c>
      <c r="P152" s="93">
        <f>7026.85+24140.5</f>
        <v>31167.35</v>
      </c>
      <c r="Q152" s="90">
        <f>O152-P152</f>
        <v>0</v>
      </c>
      <c r="R152" s="20"/>
      <c r="S152" s="20"/>
      <c r="U152" s="20"/>
    </row>
    <row r="153" spans="1:1021" ht="15" customHeight="1">
      <c r="A153" s="10">
        <v>135</v>
      </c>
      <c r="B153" s="21" t="s">
        <v>125</v>
      </c>
      <c r="C153" s="14" t="s">
        <v>19</v>
      </c>
      <c r="D153" s="10"/>
      <c r="E153" s="21" t="s">
        <v>126</v>
      </c>
      <c r="F153" s="22"/>
      <c r="G153" s="19" t="s">
        <v>33</v>
      </c>
      <c r="H153" s="80">
        <v>3</v>
      </c>
      <c r="I153" s="103"/>
      <c r="J153" s="103"/>
      <c r="K153" s="104"/>
      <c r="L153" s="104"/>
      <c r="M153" s="103"/>
      <c r="N153" s="103">
        <v>3</v>
      </c>
      <c r="O153" s="103">
        <v>8176.78</v>
      </c>
      <c r="P153" s="105">
        <v>8176.78</v>
      </c>
      <c r="Q153" s="105"/>
    </row>
    <row r="154" spans="1:1021" ht="15" customHeight="1">
      <c r="A154" s="10">
        <v>136</v>
      </c>
      <c r="B154" s="21" t="s">
        <v>127</v>
      </c>
      <c r="C154" s="14"/>
      <c r="D154" s="10"/>
      <c r="E154" s="21"/>
      <c r="F154" s="22"/>
      <c r="G154" s="19" t="s">
        <v>21</v>
      </c>
      <c r="H154" s="80">
        <v>1</v>
      </c>
      <c r="I154" s="115"/>
      <c r="J154" s="115"/>
      <c r="K154" s="120"/>
      <c r="L154" s="120"/>
      <c r="M154" s="164"/>
      <c r="N154" s="84"/>
      <c r="O154" s="91"/>
      <c r="P154" s="91"/>
      <c r="Q154" s="84"/>
    </row>
    <row r="155" spans="1:1021" ht="15" customHeight="1">
      <c r="A155" s="10">
        <v>137</v>
      </c>
      <c r="B155" s="21" t="s">
        <v>127</v>
      </c>
      <c r="C155" s="14"/>
      <c r="D155" s="10"/>
      <c r="E155" s="21"/>
      <c r="F155" s="22"/>
      <c r="G155" s="19" t="s">
        <v>22</v>
      </c>
      <c r="H155" s="92">
        <v>7</v>
      </c>
      <c r="I155" s="87">
        <v>1</v>
      </c>
      <c r="J155" s="87">
        <v>1</v>
      </c>
      <c r="K155" s="87">
        <v>527.41</v>
      </c>
      <c r="L155" s="87">
        <v>527.41</v>
      </c>
      <c r="M155" s="87">
        <f t="shared" ref="M155:M156" si="31">K155-L155</f>
        <v>0</v>
      </c>
      <c r="N155" s="87">
        <v>12</v>
      </c>
      <c r="O155" s="99">
        <v>32188.91</v>
      </c>
      <c r="P155" s="99">
        <v>32188.91</v>
      </c>
      <c r="Q155" s="90">
        <f t="shared" ref="Q155:Q156" si="32">O155-P155</f>
        <v>0</v>
      </c>
      <c r="R155" s="20"/>
      <c r="S155" s="20"/>
      <c r="U155" s="20"/>
    </row>
    <row r="156" spans="1:1021" ht="15" customHeight="1">
      <c r="A156" s="10">
        <v>138</v>
      </c>
      <c r="B156" s="21" t="s">
        <v>128</v>
      </c>
      <c r="C156" s="14"/>
      <c r="D156" s="10"/>
      <c r="E156" s="21"/>
      <c r="F156" s="22"/>
      <c r="G156" s="19" t="s">
        <v>22</v>
      </c>
      <c r="H156" s="92">
        <v>2</v>
      </c>
      <c r="I156" s="165"/>
      <c r="J156" s="165"/>
      <c r="K156" s="165"/>
      <c r="L156" s="165"/>
      <c r="M156" s="87">
        <f t="shared" si="31"/>
        <v>0</v>
      </c>
      <c r="N156" s="87">
        <v>3</v>
      </c>
      <c r="O156" s="99">
        <v>3513.17</v>
      </c>
      <c r="P156" s="99">
        <v>3513.17</v>
      </c>
      <c r="Q156" s="90">
        <f t="shared" si="32"/>
        <v>0</v>
      </c>
      <c r="R156" s="20"/>
      <c r="S156" s="20"/>
      <c r="U156" s="20"/>
    </row>
    <row r="157" spans="1:1021" s="3" customFormat="1" ht="15" customHeight="1">
      <c r="A157" s="10">
        <v>139</v>
      </c>
      <c r="B157" s="21" t="s">
        <v>128</v>
      </c>
      <c r="C157" s="14"/>
      <c r="D157" s="10"/>
      <c r="E157" s="21"/>
      <c r="F157" s="22"/>
      <c r="G157" s="19" t="s">
        <v>33</v>
      </c>
      <c r="H157" s="80">
        <v>3</v>
      </c>
      <c r="I157" s="84"/>
      <c r="J157" s="84"/>
      <c r="K157" s="84"/>
      <c r="L157" s="84"/>
      <c r="M157" s="84"/>
      <c r="N157" s="84">
        <v>3</v>
      </c>
      <c r="O157" s="91">
        <v>6614.2</v>
      </c>
      <c r="P157" s="91">
        <v>6614.2</v>
      </c>
      <c r="Q157" s="84"/>
      <c r="R157" s="18"/>
    </row>
    <row r="158" spans="1:1021" s="3" customFormat="1" ht="15" customHeight="1">
      <c r="A158" s="10">
        <v>140</v>
      </c>
      <c r="B158" s="21" t="s">
        <v>129</v>
      </c>
      <c r="C158" s="14" t="s">
        <v>19</v>
      </c>
      <c r="D158" s="10"/>
      <c r="E158" s="21" t="s">
        <v>39</v>
      </c>
      <c r="F158" s="22"/>
      <c r="G158" s="19" t="s">
        <v>22</v>
      </c>
      <c r="H158" s="92">
        <v>4</v>
      </c>
      <c r="I158" s="87"/>
      <c r="J158" s="87"/>
      <c r="K158" s="87"/>
      <c r="L158" s="87"/>
      <c r="M158" s="87">
        <f t="shared" ref="M158:M160" si="33">K158-L158</f>
        <v>0</v>
      </c>
      <c r="N158" s="87"/>
      <c r="O158" s="99"/>
      <c r="P158" s="99"/>
      <c r="Q158" s="90">
        <f t="shared" ref="Q158:Q160" si="34">O158-P158</f>
        <v>0</v>
      </c>
      <c r="R158" s="20"/>
      <c r="S158" s="20"/>
      <c r="T158" s="18"/>
      <c r="U158" s="2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</row>
    <row r="159" spans="1:1021" s="3" customFormat="1" ht="15" customHeight="1">
      <c r="A159" s="10">
        <v>141</v>
      </c>
      <c r="B159" s="21" t="s">
        <v>130</v>
      </c>
      <c r="C159" s="14" t="s">
        <v>19</v>
      </c>
      <c r="D159" s="10"/>
      <c r="E159" s="21" t="s">
        <v>39</v>
      </c>
      <c r="F159" s="23"/>
      <c r="G159" s="19" t="s">
        <v>22</v>
      </c>
      <c r="H159" s="92">
        <v>2</v>
      </c>
      <c r="I159" s="87"/>
      <c r="J159" s="87"/>
      <c r="K159" s="90"/>
      <c r="L159" s="90"/>
      <c r="M159" s="87">
        <f t="shared" si="33"/>
        <v>0</v>
      </c>
      <c r="N159" s="87">
        <v>2</v>
      </c>
      <c r="O159" s="93">
        <v>3928.91</v>
      </c>
      <c r="P159" s="93">
        <v>3928.91</v>
      </c>
      <c r="Q159" s="90">
        <f t="shared" si="34"/>
        <v>0</v>
      </c>
      <c r="R159" s="20"/>
      <c r="S159" s="20"/>
      <c r="U159" s="20"/>
    </row>
    <row r="160" spans="1:1021" s="3" customFormat="1" ht="15" customHeight="1">
      <c r="A160" s="10">
        <v>142</v>
      </c>
      <c r="B160" s="21" t="s">
        <v>131</v>
      </c>
      <c r="C160" s="14" t="s">
        <v>19</v>
      </c>
      <c r="D160" s="10"/>
      <c r="E160" s="21" t="s">
        <v>39</v>
      </c>
      <c r="F160" s="22"/>
      <c r="G160" s="19" t="s">
        <v>22</v>
      </c>
      <c r="H160" s="92">
        <v>4</v>
      </c>
      <c r="I160" s="87"/>
      <c r="J160" s="87"/>
      <c r="K160" s="90"/>
      <c r="L160" s="90"/>
      <c r="M160" s="87">
        <f t="shared" si="33"/>
        <v>0</v>
      </c>
      <c r="N160" s="87"/>
      <c r="O160" s="99"/>
      <c r="P160" s="99"/>
      <c r="Q160" s="90">
        <f t="shared" si="34"/>
        <v>0</v>
      </c>
      <c r="R160" s="20"/>
      <c r="S160" s="20"/>
      <c r="U160" s="20"/>
    </row>
    <row r="161" spans="1:1021" s="3" customFormat="1" ht="15" customHeight="1">
      <c r="A161" s="10">
        <v>143</v>
      </c>
      <c r="B161" s="21" t="s">
        <v>132</v>
      </c>
      <c r="C161" s="14"/>
      <c r="D161" s="10"/>
      <c r="E161" s="21"/>
      <c r="F161" s="22"/>
      <c r="G161" s="17" t="s">
        <v>25</v>
      </c>
      <c r="H161" s="92"/>
      <c r="I161" s="87"/>
      <c r="J161" s="87"/>
      <c r="K161" s="90"/>
      <c r="L161" s="90"/>
      <c r="M161" s="87"/>
      <c r="N161" s="87"/>
      <c r="O161" s="99"/>
      <c r="P161" s="99"/>
      <c r="Q161" s="90"/>
      <c r="S161" s="20"/>
      <c r="U161" s="20"/>
    </row>
    <row r="162" spans="1:1021" s="3" customFormat="1" ht="15" customHeight="1">
      <c r="A162" s="10">
        <v>144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v>145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v>146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/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/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147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5</v>
      </c>
      <c r="I165" s="87"/>
      <c r="J165" s="87"/>
      <c r="K165" s="90"/>
      <c r="L165" s="90"/>
      <c r="M165" s="87"/>
      <c r="N165" s="146"/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148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v>149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/>
      <c r="O167" s="146"/>
      <c r="P167" s="146"/>
      <c r="Q167" s="90"/>
      <c r="R167" s="18"/>
    </row>
    <row r="168" spans="1:1021" s="3" customFormat="1" ht="15" customHeight="1">
      <c r="A168" s="10">
        <v>150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v>151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3</v>
      </c>
      <c r="I169" s="87"/>
      <c r="J169" s="87"/>
      <c r="K169" s="90"/>
      <c r="L169" s="90"/>
      <c r="M169" s="87">
        <f>K169-L169</f>
        <v>0</v>
      </c>
      <c r="N169" s="146">
        <v>6</v>
      </c>
      <c r="O169" s="146">
        <v>12302.64</v>
      </c>
      <c r="P169" s="146">
        <v>12302.64</v>
      </c>
      <c r="Q169" s="90">
        <f>O169-P169</f>
        <v>0</v>
      </c>
      <c r="R169" s="20"/>
      <c r="S169" s="20"/>
      <c r="U169" s="20"/>
    </row>
    <row r="170" spans="1:1021" s="3" customFormat="1" ht="15" customHeight="1">
      <c r="A170" s="10">
        <v>152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1</v>
      </c>
      <c r="I170" s="103"/>
      <c r="J170" s="103"/>
      <c r="K170" s="104"/>
      <c r="L170" s="104"/>
      <c r="M170" s="103"/>
      <c r="N170" s="84"/>
      <c r="O170" s="84"/>
      <c r="P170" s="84"/>
      <c r="Q170" s="84"/>
    </row>
    <row r="171" spans="1:1021" ht="15" customHeight="1">
      <c r="A171" s="10">
        <v>153</v>
      </c>
      <c r="B171" s="21" t="s">
        <v>138</v>
      </c>
      <c r="C171" s="14" t="s">
        <v>19</v>
      </c>
      <c r="D171" s="10"/>
      <c r="E171" s="21" t="s">
        <v>39</v>
      </c>
      <c r="F171" s="22"/>
      <c r="G171" s="19" t="s">
        <v>22</v>
      </c>
      <c r="H171" s="92">
        <v>4</v>
      </c>
      <c r="I171" s="101"/>
      <c r="J171" s="101"/>
      <c r="K171" s="101"/>
      <c r="L171" s="101"/>
      <c r="M171" s="87">
        <f t="shared" ref="M171:M172" si="35">K171-L171</f>
        <v>0</v>
      </c>
      <c r="N171" s="101">
        <v>9</v>
      </c>
      <c r="O171" s="101">
        <v>26709.15</v>
      </c>
      <c r="P171" s="101">
        <v>26709.15</v>
      </c>
      <c r="Q171" s="90">
        <f t="shared" ref="Q171:Q172" si="36">O171-P171</f>
        <v>0</v>
      </c>
      <c r="R171" s="20"/>
      <c r="S171" s="20"/>
      <c r="U171" s="20"/>
    </row>
    <row r="172" spans="1:1021" ht="15" customHeight="1">
      <c r="A172" s="10">
        <v>154</v>
      </c>
      <c r="B172" s="21" t="s">
        <v>139</v>
      </c>
      <c r="C172" s="42" t="s">
        <v>19</v>
      </c>
      <c r="D172" s="43"/>
      <c r="E172" s="21" t="s">
        <v>39</v>
      </c>
      <c r="F172" s="23"/>
      <c r="G172" s="19" t="s">
        <v>22</v>
      </c>
      <c r="H172" s="92"/>
      <c r="I172" s="101"/>
      <c r="J172" s="101"/>
      <c r="K172" s="101"/>
      <c r="L172" s="101"/>
      <c r="M172" s="87">
        <f t="shared" si="35"/>
        <v>0</v>
      </c>
      <c r="N172" s="101"/>
      <c r="O172" s="166"/>
      <c r="P172" s="166"/>
      <c r="Q172" s="90">
        <f t="shared" si="36"/>
        <v>0</v>
      </c>
      <c r="R172" s="20"/>
      <c r="S172" s="20"/>
      <c r="U172" s="20"/>
    </row>
    <row r="173" spans="1:1021" ht="15" customHeight="1">
      <c r="A173" s="10">
        <v>155</v>
      </c>
      <c r="B173" s="21" t="s">
        <v>139</v>
      </c>
      <c r="C173" s="42" t="s">
        <v>19</v>
      </c>
      <c r="D173" s="43"/>
      <c r="E173" s="21" t="s">
        <v>39</v>
      </c>
      <c r="F173" s="44"/>
      <c r="G173" s="19" t="s">
        <v>25</v>
      </c>
      <c r="H173" s="167">
        <v>1</v>
      </c>
      <c r="I173" s="104"/>
      <c r="J173" s="104"/>
      <c r="K173" s="104"/>
      <c r="L173" s="104"/>
      <c r="M173" s="104"/>
      <c r="N173" s="104"/>
      <c r="O173" s="121"/>
      <c r="P173" s="121"/>
      <c r="Q173" s="104"/>
    </row>
    <row r="174" spans="1:1021" ht="15" customHeight="1">
      <c r="A174" s="10">
        <v>156</v>
      </c>
      <c r="B174" s="21" t="s">
        <v>140</v>
      </c>
      <c r="C174" s="14"/>
      <c r="D174" s="10"/>
      <c r="E174" s="21"/>
      <c r="F174" s="23"/>
      <c r="G174" s="19" t="s">
        <v>44</v>
      </c>
      <c r="H174" s="96"/>
      <c r="I174" s="97"/>
      <c r="J174" s="97"/>
      <c r="K174" s="97"/>
      <c r="L174" s="97"/>
      <c r="M174" s="84"/>
      <c r="N174" s="97"/>
      <c r="O174" s="128"/>
      <c r="P174" s="128"/>
      <c r="Q174" s="138"/>
      <c r="R174" s="18"/>
    </row>
    <row r="175" spans="1:1021" ht="15" customHeight="1">
      <c r="A175" s="10">
        <v>157</v>
      </c>
      <c r="B175" s="21" t="s">
        <v>141</v>
      </c>
      <c r="C175" s="14" t="s">
        <v>19</v>
      </c>
      <c r="D175" s="10"/>
      <c r="E175" s="21" t="s">
        <v>142</v>
      </c>
      <c r="F175" s="23"/>
      <c r="G175" s="19" t="s">
        <v>22</v>
      </c>
      <c r="H175" s="92">
        <v>9</v>
      </c>
      <c r="I175" s="87"/>
      <c r="J175" s="87"/>
      <c r="K175" s="87"/>
      <c r="L175" s="87"/>
      <c r="M175" s="87">
        <f>K175-L175</f>
        <v>0</v>
      </c>
      <c r="N175" s="87">
        <v>17</v>
      </c>
      <c r="O175" s="90">
        <v>33925.620000000003</v>
      </c>
      <c r="P175" s="90">
        <v>33925.620000000003</v>
      </c>
      <c r="Q175" s="90">
        <f>O175-P175</f>
        <v>0</v>
      </c>
      <c r="R175" s="20"/>
      <c r="S175" s="20"/>
      <c r="U175" s="20"/>
    </row>
    <row r="176" spans="1:1021" ht="15" customHeight="1">
      <c r="A176" s="10">
        <v>158</v>
      </c>
      <c r="B176" s="21" t="s">
        <v>141</v>
      </c>
      <c r="C176" s="14" t="s">
        <v>19</v>
      </c>
      <c r="D176" s="21"/>
      <c r="E176" s="21" t="s">
        <v>142</v>
      </c>
      <c r="F176" s="21"/>
      <c r="G176" s="19" t="s">
        <v>21</v>
      </c>
      <c r="H176" s="80"/>
      <c r="I176" s="115"/>
      <c r="J176" s="115"/>
      <c r="K176" s="120"/>
      <c r="L176" s="153"/>
      <c r="M176" s="115"/>
      <c r="N176" s="168"/>
      <c r="O176" s="169"/>
      <c r="P176" s="169"/>
      <c r="Q176" s="84"/>
      <c r="R176" s="18"/>
    </row>
    <row r="177" spans="1:1021" ht="15" customHeight="1">
      <c r="A177" s="10">
        <v>159</v>
      </c>
      <c r="B177" s="21" t="s">
        <v>143</v>
      </c>
      <c r="C177" s="14" t="s">
        <v>19</v>
      </c>
      <c r="D177" s="10"/>
      <c r="E177" s="21" t="s">
        <v>122</v>
      </c>
      <c r="F177" s="23"/>
      <c r="G177" s="19" t="s">
        <v>22</v>
      </c>
      <c r="H177" s="92">
        <v>30</v>
      </c>
      <c r="I177" s="87"/>
      <c r="J177" s="87"/>
      <c r="K177" s="87"/>
      <c r="L177" s="87"/>
      <c r="M177" s="87">
        <f>K177-L177</f>
        <v>0</v>
      </c>
      <c r="N177" s="87">
        <v>48</v>
      </c>
      <c r="O177" s="87">
        <f>5248.31+2828.8+26487.21</f>
        <v>34564.32</v>
      </c>
      <c r="P177" s="87">
        <f>5248.31+2828.8+26487.21</f>
        <v>34564.32</v>
      </c>
      <c r="Q177" s="90">
        <f>O177-P177</f>
        <v>0</v>
      </c>
      <c r="R177" s="20"/>
      <c r="S177" s="20"/>
      <c r="U177" s="20"/>
    </row>
    <row r="178" spans="1:1021" s="18" customFormat="1" ht="15" customHeight="1">
      <c r="A178" s="10">
        <v>160</v>
      </c>
      <c r="B178" s="45" t="s">
        <v>143</v>
      </c>
      <c r="C178" s="14" t="s">
        <v>19</v>
      </c>
      <c r="D178" s="10"/>
      <c r="E178" s="21"/>
      <c r="F178" s="22"/>
      <c r="G178" s="19" t="s">
        <v>47</v>
      </c>
      <c r="H178" s="80"/>
      <c r="I178" s="170"/>
      <c r="J178" s="170"/>
      <c r="K178" s="170"/>
      <c r="L178" s="170"/>
      <c r="M178" s="84"/>
      <c r="N178" s="171"/>
      <c r="O178" s="172"/>
      <c r="P178" s="172"/>
      <c r="Q178" s="84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</row>
    <row r="179" spans="1:1021" ht="15" customHeight="1">
      <c r="A179" s="10">
        <v>161</v>
      </c>
      <c r="B179" s="21" t="s">
        <v>144</v>
      </c>
      <c r="C179" s="14" t="s">
        <v>19</v>
      </c>
      <c r="D179" s="10"/>
      <c r="E179" s="21" t="s">
        <v>43</v>
      </c>
      <c r="F179" s="23"/>
      <c r="G179" s="19" t="s">
        <v>22</v>
      </c>
      <c r="H179" s="92">
        <v>1</v>
      </c>
      <c r="I179" s="87"/>
      <c r="J179" s="87"/>
      <c r="K179" s="87"/>
      <c r="L179" s="87"/>
      <c r="M179" s="87">
        <f>K179-L179</f>
        <v>0</v>
      </c>
      <c r="N179" s="87">
        <v>7</v>
      </c>
      <c r="O179" s="87">
        <v>10274.379999999999</v>
      </c>
      <c r="P179" s="87">
        <v>10274.379999999999</v>
      </c>
      <c r="Q179" s="90">
        <f>O179-P179</f>
        <v>0</v>
      </c>
      <c r="R179" s="20"/>
      <c r="S179" s="20"/>
      <c r="U179" s="20"/>
    </row>
    <row r="180" spans="1:1021" ht="15" customHeight="1">
      <c r="A180" s="10">
        <v>162</v>
      </c>
      <c r="B180" s="21" t="s">
        <v>145</v>
      </c>
      <c r="C180" s="14" t="s">
        <v>38</v>
      </c>
      <c r="D180" s="10"/>
      <c r="E180" s="21"/>
      <c r="F180" s="22"/>
      <c r="G180" s="19" t="s">
        <v>47</v>
      </c>
      <c r="H180" s="80">
        <v>10</v>
      </c>
      <c r="I180" s="84"/>
      <c r="J180" s="84"/>
      <c r="K180" s="84"/>
      <c r="L180" s="84"/>
      <c r="M180" s="84"/>
      <c r="N180" s="84">
        <v>4</v>
      </c>
      <c r="O180" s="95">
        <v>9618.6</v>
      </c>
      <c r="P180" s="95">
        <v>9618.6</v>
      </c>
      <c r="Q180" s="84">
        <v>0</v>
      </c>
      <c r="R180" s="18"/>
    </row>
    <row r="181" spans="1:1021" ht="15" customHeight="1">
      <c r="A181" s="10">
        <v>163</v>
      </c>
      <c r="B181" s="21" t="s">
        <v>145</v>
      </c>
      <c r="C181" s="14"/>
      <c r="D181" s="10"/>
      <c r="E181" s="21"/>
      <c r="F181" s="22"/>
      <c r="G181" s="19" t="s">
        <v>22</v>
      </c>
      <c r="H181" s="80">
        <v>1</v>
      </c>
      <c r="I181" s="84"/>
      <c r="J181" s="84"/>
      <c r="K181" s="84"/>
      <c r="L181" s="84"/>
      <c r="M181" s="87">
        <f t="shared" ref="M181:M182" si="37">K181-L181</f>
        <v>0</v>
      </c>
      <c r="N181" s="84"/>
      <c r="O181" s="84"/>
      <c r="P181" s="84"/>
      <c r="Q181" s="90">
        <f t="shared" ref="Q181:Q182" si="38">O181-P181</f>
        <v>0</v>
      </c>
      <c r="R181" s="20"/>
      <c r="S181" s="20"/>
      <c r="U181" s="20"/>
    </row>
    <row r="182" spans="1:1021" ht="15" customHeight="1">
      <c r="A182" s="10">
        <v>164</v>
      </c>
      <c r="B182" s="21" t="s">
        <v>146</v>
      </c>
      <c r="C182" s="14" t="s">
        <v>38</v>
      </c>
      <c r="D182" s="10"/>
      <c r="E182" s="21" t="s">
        <v>147</v>
      </c>
      <c r="F182" s="23"/>
      <c r="G182" s="19" t="s">
        <v>22</v>
      </c>
      <c r="H182" s="92">
        <v>2</v>
      </c>
      <c r="I182" s="87"/>
      <c r="J182" s="87"/>
      <c r="K182" s="87"/>
      <c r="L182" s="87"/>
      <c r="M182" s="87">
        <f t="shared" si="37"/>
        <v>0</v>
      </c>
      <c r="N182" s="173">
        <v>3</v>
      </c>
      <c r="O182" s="174">
        <v>11740.51</v>
      </c>
      <c r="P182" s="174">
        <v>11740.51</v>
      </c>
      <c r="Q182" s="90">
        <f t="shared" si="38"/>
        <v>0</v>
      </c>
      <c r="R182" s="20"/>
      <c r="S182" s="20"/>
      <c r="U182" s="20"/>
    </row>
    <row r="183" spans="1:1021" ht="15" customHeight="1">
      <c r="A183" s="10">
        <v>165</v>
      </c>
      <c r="B183" s="21" t="s">
        <v>146</v>
      </c>
      <c r="C183" s="14" t="s">
        <v>38</v>
      </c>
      <c r="D183" s="10"/>
      <c r="E183" s="21" t="s">
        <v>147</v>
      </c>
      <c r="F183" s="30"/>
      <c r="G183" s="19" t="s">
        <v>47</v>
      </c>
      <c r="H183" s="80">
        <v>2</v>
      </c>
      <c r="I183" s="84"/>
      <c r="J183" s="84"/>
      <c r="K183" s="84"/>
      <c r="L183" s="84"/>
      <c r="M183" s="84"/>
      <c r="N183" s="82">
        <v>2</v>
      </c>
      <c r="O183" s="82">
        <v>693.66</v>
      </c>
      <c r="P183" s="82">
        <v>693.66</v>
      </c>
      <c r="Q183" s="84">
        <v>0</v>
      </c>
      <c r="R183" s="18"/>
    </row>
    <row r="184" spans="1:1021" ht="15" customHeight="1">
      <c r="A184" s="10">
        <v>166</v>
      </c>
      <c r="B184" s="21" t="s">
        <v>145</v>
      </c>
      <c r="C184" s="14"/>
      <c r="D184" s="10"/>
      <c r="E184" s="21"/>
      <c r="F184" s="30"/>
      <c r="G184" s="19"/>
      <c r="H184" s="80"/>
      <c r="I184" s="84"/>
      <c r="J184" s="84"/>
      <c r="K184" s="84"/>
      <c r="L184" s="84"/>
      <c r="M184" s="84"/>
      <c r="N184" s="82"/>
      <c r="O184" s="129"/>
      <c r="P184" s="82"/>
      <c r="Q184" s="84"/>
      <c r="R184" s="18"/>
    </row>
    <row r="185" spans="1:1021" ht="15" customHeight="1">
      <c r="A185" s="10"/>
      <c r="B185" s="21" t="s">
        <v>145</v>
      </c>
      <c r="C185" s="14"/>
      <c r="D185" s="10"/>
      <c r="E185" s="21"/>
      <c r="F185" s="30"/>
      <c r="G185" s="19" t="s">
        <v>25</v>
      </c>
      <c r="H185" s="80">
        <v>6</v>
      </c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>
        <v>167</v>
      </c>
      <c r="B186" s="21" t="s">
        <v>148</v>
      </c>
      <c r="C186" s="14" t="s">
        <v>19</v>
      </c>
      <c r="D186" s="10"/>
      <c r="E186" s="21"/>
      <c r="F186" s="22"/>
      <c r="G186" s="19" t="s">
        <v>25</v>
      </c>
      <c r="H186" s="80">
        <v>7</v>
      </c>
      <c r="I186" s="104"/>
      <c r="J186" s="104"/>
      <c r="K186" s="104"/>
      <c r="L186" s="104"/>
      <c r="M186" s="104"/>
      <c r="N186" s="104"/>
      <c r="O186" s="121"/>
      <c r="P186" s="104"/>
      <c r="Q186" s="104"/>
    </row>
    <row r="187" spans="1:1021" ht="15" customHeight="1">
      <c r="A187" s="10">
        <v>168</v>
      </c>
      <c r="B187" s="21" t="s">
        <v>148</v>
      </c>
      <c r="C187" s="14" t="s">
        <v>19</v>
      </c>
      <c r="D187" s="10"/>
      <c r="E187" s="21" t="s">
        <v>24</v>
      </c>
      <c r="F187" s="30"/>
      <c r="G187" s="19" t="s">
        <v>22</v>
      </c>
      <c r="H187" s="92"/>
      <c r="I187" s="87"/>
      <c r="J187" s="87"/>
      <c r="K187" s="87"/>
      <c r="L187" s="87"/>
      <c r="M187" s="87">
        <f t="shared" ref="M187:M188" si="39">K187-L187</f>
        <v>0</v>
      </c>
      <c r="N187" s="175"/>
      <c r="O187" s="176"/>
      <c r="P187" s="176"/>
      <c r="Q187" s="90">
        <f t="shared" ref="Q187:Q188" si="40">O187-P187</f>
        <v>0</v>
      </c>
      <c r="R187" s="20"/>
      <c r="S187" s="20"/>
      <c r="U187" s="20"/>
    </row>
    <row r="188" spans="1:1021" ht="15" customHeight="1">
      <c r="A188" s="10">
        <v>169</v>
      </c>
      <c r="B188" s="21" t="s">
        <v>149</v>
      </c>
      <c r="C188" s="14" t="s">
        <v>19</v>
      </c>
      <c r="D188" s="10"/>
      <c r="E188" s="21" t="s">
        <v>39</v>
      </c>
      <c r="F188" s="22"/>
      <c r="G188" s="19" t="s">
        <v>22</v>
      </c>
      <c r="H188" s="92">
        <v>2</v>
      </c>
      <c r="I188" s="87"/>
      <c r="J188" s="87"/>
      <c r="K188" s="87"/>
      <c r="L188" s="87"/>
      <c r="M188" s="87">
        <f t="shared" si="39"/>
        <v>0</v>
      </c>
      <c r="N188" s="87">
        <v>6</v>
      </c>
      <c r="O188" s="87">
        <v>6306.59</v>
      </c>
      <c r="P188" s="87">
        <v>6306.59</v>
      </c>
      <c r="Q188" s="90">
        <f t="shared" si="40"/>
        <v>0</v>
      </c>
      <c r="R188" s="20"/>
      <c r="S188" s="20"/>
      <c r="T188" s="18"/>
      <c r="U188" s="20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</row>
    <row r="189" spans="1:1021" ht="15" customHeight="1">
      <c r="A189" s="10">
        <v>170</v>
      </c>
      <c r="B189" s="21" t="s">
        <v>149</v>
      </c>
      <c r="C189" s="14" t="s">
        <v>19</v>
      </c>
      <c r="D189" s="10"/>
      <c r="E189" s="21" t="s">
        <v>39</v>
      </c>
      <c r="F189" s="22"/>
      <c r="G189" s="19" t="s">
        <v>25</v>
      </c>
      <c r="H189" s="80"/>
      <c r="I189" s="84"/>
      <c r="J189" s="84"/>
      <c r="K189" s="84"/>
      <c r="L189" s="84"/>
      <c r="M189" s="84"/>
      <c r="N189" s="84"/>
      <c r="O189" s="84"/>
      <c r="P189" s="84"/>
      <c r="Q189" s="84"/>
      <c r="R189" s="18"/>
    </row>
    <row r="190" spans="1:1021" ht="15" customHeight="1">
      <c r="A190" s="10">
        <v>171</v>
      </c>
      <c r="B190" s="21" t="s">
        <v>150</v>
      </c>
      <c r="C190" s="14" t="s">
        <v>19</v>
      </c>
      <c r="D190" s="10"/>
      <c r="E190" s="21" t="s">
        <v>39</v>
      </c>
      <c r="F190" s="22"/>
      <c r="G190" s="19" t="s">
        <v>22</v>
      </c>
      <c r="H190" s="92">
        <v>4</v>
      </c>
      <c r="I190" s="87"/>
      <c r="J190" s="87"/>
      <c r="K190" s="87"/>
      <c r="L190" s="87"/>
      <c r="M190" s="87">
        <f>K190-L190</f>
        <v>0</v>
      </c>
      <c r="N190" s="87"/>
      <c r="O190" s="93"/>
      <c r="P190" s="93"/>
      <c r="Q190" s="90">
        <f>O190-P190</f>
        <v>0</v>
      </c>
      <c r="R190" s="20"/>
      <c r="S190" s="20"/>
      <c r="U190" s="20"/>
    </row>
    <row r="191" spans="1:1021" ht="15" customHeight="1">
      <c r="A191" s="10">
        <v>172</v>
      </c>
      <c r="B191" s="21" t="s">
        <v>150</v>
      </c>
      <c r="C191" s="14" t="s">
        <v>19</v>
      </c>
      <c r="D191" s="43"/>
      <c r="E191" s="21" t="s">
        <v>39</v>
      </c>
      <c r="F191" s="44"/>
      <c r="G191" s="19" t="s">
        <v>25</v>
      </c>
      <c r="H191" s="167"/>
      <c r="I191" s="84"/>
      <c r="J191" s="84"/>
      <c r="K191" s="84"/>
      <c r="L191" s="84"/>
      <c r="M191" s="84"/>
      <c r="N191" s="84"/>
      <c r="O191" s="95"/>
      <c r="P191" s="84"/>
      <c r="Q191" s="84"/>
      <c r="R191" s="18"/>
    </row>
    <row r="192" spans="1:1021" ht="15" customHeight="1">
      <c r="A192" s="10">
        <v>173</v>
      </c>
      <c r="B192" s="21" t="s">
        <v>151</v>
      </c>
      <c r="C192" s="14" t="s">
        <v>19</v>
      </c>
      <c r="D192" s="43"/>
      <c r="E192" s="21" t="s">
        <v>39</v>
      </c>
      <c r="F192" s="23"/>
      <c r="G192" s="19" t="s">
        <v>22</v>
      </c>
      <c r="H192" s="177">
        <v>3</v>
      </c>
      <c r="I192" s="87"/>
      <c r="J192" s="87"/>
      <c r="K192" s="87"/>
      <c r="L192" s="87"/>
      <c r="M192" s="87">
        <f>K192-L192</f>
        <v>0</v>
      </c>
      <c r="N192" s="87"/>
      <c r="O192" s="93"/>
      <c r="P192" s="93"/>
      <c r="Q192" s="90">
        <f>O192-P192</f>
        <v>0</v>
      </c>
      <c r="R192" s="20"/>
      <c r="S192" s="20"/>
      <c r="U192" s="20"/>
    </row>
    <row r="193" spans="1:1021" ht="15" customHeight="1">
      <c r="A193" s="10">
        <v>174</v>
      </c>
      <c r="B193" s="21" t="s">
        <v>151</v>
      </c>
      <c r="C193" s="14"/>
      <c r="D193" s="10"/>
      <c r="E193" s="21"/>
      <c r="F193" s="23"/>
      <c r="G193" s="19" t="s">
        <v>25</v>
      </c>
      <c r="H193" s="80"/>
      <c r="I193" s="84"/>
      <c r="J193" s="84"/>
      <c r="K193" s="84"/>
      <c r="L193" s="84"/>
      <c r="M193" s="84"/>
      <c r="N193" s="84"/>
      <c r="O193" s="95"/>
      <c r="P193" s="95"/>
      <c r="Q193" s="13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8"/>
      <c r="ALB193" s="18"/>
      <c r="ALC193" s="18"/>
      <c r="ALD193" s="18"/>
      <c r="ALE193" s="18"/>
      <c r="ALF193" s="18"/>
      <c r="ALG193" s="18"/>
      <c r="ALH193" s="18"/>
      <c r="ALI193" s="18"/>
      <c r="ALJ193" s="18"/>
      <c r="ALK193" s="18"/>
      <c r="ALL193" s="18"/>
      <c r="ALM193" s="18"/>
      <c r="ALN193" s="18"/>
      <c r="ALO193" s="18"/>
      <c r="ALP193" s="18"/>
      <c r="ALQ193" s="18"/>
      <c r="ALR193" s="18"/>
      <c r="ALS193" s="18"/>
      <c r="ALT193" s="18"/>
      <c r="ALU193" s="18"/>
      <c r="ALV193" s="18"/>
      <c r="ALW193" s="18"/>
      <c r="ALX193" s="18"/>
      <c r="ALY193" s="18"/>
      <c r="ALZ193" s="18"/>
      <c r="AMA193" s="18"/>
      <c r="AMB193" s="18"/>
      <c r="AMC193" s="18"/>
      <c r="AMD193" s="18"/>
      <c r="AME193" s="18"/>
      <c r="AMF193" s="18"/>
      <c r="AMG193" s="18"/>
    </row>
    <row r="194" spans="1:1021" ht="15" customHeight="1">
      <c r="A194" s="10">
        <v>175</v>
      </c>
      <c r="B194" s="21" t="s">
        <v>152</v>
      </c>
      <c r="C194" s="14" t="s">
        <v>19</v>
      </c>
      <c r="D194" s="10"/>
      <c r="E194" s="21" t="s">
        <v>39</v>
      </c>
      <c r="F194" s="23"/>
      <c r="G194" s="19" t="s">
        <v>22</v>
      </c>
      <c r="H194" s="92">
        <v>1</v>
      </c>
      <c r="I194" s="87"/>
      <c r="J194" s="87"/>
      <c r="K194" s="87"/>
      <c r="L194" s="87"/>
      <c r="M194" s="87">
        <f>K194-L194</f>
        <v>0</v>
      </c>
      <c r="N194" s="87">
        <v>6</v>
      </c>
      <c r="O194" s="93">
        <v>14287.55</v>
      </c>
      <c r="P194" s="93">
        <v>14287.55</v>
      </c>
      <c r="Q194" s="90">
        <f>O194-P194</f>
        <v>0</v>
      </c>
      <c r="R194" s="20"/>
      <c r="S194" s="20"/>
      <c r="T194" s="18"/>
      <c r="U194" s="20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s="3" customFormat="1" ht="15" customHeight="1">
      <c r="A195" s="10">
        <v>176</v>
      </c>
      <c r="B195" s="21" t="s">
        <v>152</v>
      </c>
      <c r="C195" s="14" t="s">
        <v>19</v>
      </c>
      <c r="D195" s="10"/>
      <c r="E195" s="21" t="s">
        <v>39</v>
      </c>
      <c r="F195" s="22"/>
      <c r="G195" s="19" t="s">
        <v>25</v>
      </c>
      <c r="H195" s="80"/>
      <c r="I195" s="104"/>
      <c r="J195" s="104"/>
      <c r="K195" s="104"/>
      <c r="L195" s="104"/>
      <c r="M195" s="104"/>
      <c r="N195" s="104"/>
      <c r="O195" s="121"/>
      <c r="P195" s="104"/>
      <c r="Q195" s="104"/>
    </row>
    <row r="196" spans="1:1021" s="3" customFormat="1" ht="15" customHeight="1">
      <c r="A196" s="10">
        <v>177</v>
      </c>
      <c r="B196" s="29" t="s">
        <v>153</v>
      </c>
      <c r="C196" s="14" t="s">
        <v>19</v>
      </c>
      <c r="D196" s="10"/>
      <c r="E196" s="21" t="s">
        <v>43</v>
      </c>
      <c r="F196" s="22"/>
      <c r="G196" s="19" t="s">
        <v>44</v>
      </c>
      <c r="H196" s="80">
        <v>4</v>
      </c>
      <c r="I196" s="105"/>
      <c r="J196" s="105"/>
      <c r="K196" s="104"/>
      <c r="L196" s="106"/>
      <c r="M196" s="105"/>
      <c r="N196" s="107">
        <v>3</v>
      </c>
      <c r="O196" s="108">
        <v>14033.2</v>
      </c>
      <c r="P196" s="108">
        <v>14033.2</v>
      </c>
      <c r="Q196" s="107"/>
      <c r="R196" s="18"/>
    </row>
    <row r="197" spans="1:1021" s="3" customFormat="1" ht="15" customHeight="1">
      <c r="A197" s="10">
        <v>178</v>
      </c>
      <c r="B197" s="21" t="s">
        <v>153</v>
      </c>
      <c r="C197" s="14" t="s">
        <v>19</v>
      </c>
      <c r="D197" s="10"/>
      <c r="E197" s="21" t="s">
        <v>43</v>
      </c>
      <c r="F197" s="23"/>
      <c r="G197" s="19" t="s">
        <v>22</v>
      </c>
      <c r="H197" s="92">
        <v>4</v>
      </c>
      <c r="I197" s="87"/>
      <c r="J197" s="87"/>
      <c r="K197" s="87"/>
      <c r="L197" s="87"/>
      <c r="M197" s="87">
        <f>K197-L197</f>
        <v>0</v>
      </c>
      <c r="N197" s="87">
        <v>15</v>
      </c>
      <c r="O197" s="99">
        <v>43304.42</v>
      </c>
      <c r="P197" s="99">
        <v>43304.42</v>
      </c>
      <c r="Q197" s="90">
        <f>O197-P197</f>
        <v>0</v>
      </c>
      <c r="R197" s="20"/>
      <c r="S197" s="20"/>
      <c r="U197" s="20"/>
    </row>
    <row r="198" spans="1:1021" s="3" customFormat="1" ht="15" customHeight="1">
      <c r="A198" s="10">
        <v>179</v>
      </c>
      <c r="B198" s="21" t="s">
        <v>153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84"/>
      <c r="J198" s="84"/>
      <c r="K198" s="84"/>
      <c r="L198" s="84"/>
      <c r="M198" s="84"/>
      <c r="N198" s="84"/>
      <c r="O198" s="95"/>
      <c r="P198" s="84"/>
      <c r="Q198" s="84"/>
      <c r="R198" s="18"/>
    </row>
    <row r="199" spans="1:1021" s="3" customFormat="1" ht="15" customHeight="1">
      <c r="A199" s="10">
        <v>180</v>
      </c>
      <c r="B199" s="21" t="s">
        <v>154</v>
      </c>
      <c r="C199" s="14" t="s">
        <v>19</v>
      </c>
      <c r="D199" s="10"/>
      <c r="E199" s="21" t="s">
        <v>24</v>
      </c>
      <c r="F199" s="22"/>
      <c r="G199" s="19" t="s">
        <v>22</v>
      </c>
      <c r="H199" s="92">
        <v>2</v>
      </c>
      <c r="I199" s="87"/>
      <c r="J199" s="87"/>
      <c r="K199" s="87"/>
      <c r="L199" s="87"/>
      <c r="M199" s="87">
        <f t="shared" ref="M199:M201" si="41">K199-L199</f>
        <v>0</v>
      </c>
      <c r="N199" s="87">
        <v>4</v>
      </c>
      <c r="O199" s="93">
        <f>7049.94+2685.19</f>
        <v>9735.1299999999992</v>
      </c>
      <c r="P199" s="93">
        <f>7049.94+2685.19</f>
        <v>9735.1299999999992</v>
      </c>
      <c r="Q199" s="90">
        <f t="shared" ref="Q199:Q201" si="42">O199-P199</f>
        <v>0</v>
      </c>
      <c r="R199" s="20"/>
      <c r="S199" s="20"/>
      <c r="U199" s="20"/>
    </row>
    <row r="200" spans="1:1021" s="3" customFormat="1" ht="15" customHeight="1">
      <c r="A200" s="10">
        <v>181</v>
      </c>
      <c r="B200" s="21" t="s">
        <v>155</v>
      </c>
      <c r="C200" s="14" t="s">
        <v>19</v>
      </c>
      <c r="D200" s="10"/>
      <c r="E200" s="21"/>
      <c r="F200" s="23"/>
      <c r="G200" s="19" t="s">
        <v>22</v>
      </c>
      <c r="H200" s="92">
        <v>2</v>
      </c>
      <c r="I200" s="87"/>
      <c r="J200" s="87"/>
      <c r="K200" s="87"/>
      <c r="L200" s="87"/>
      <c r="M200" s="87">
        <f t="shared" si="41"/>
        <v>0</v>
      </c>
      <c r="N200" s="87">
        <v>6</v>
      </c>
      <c r="O200" s="93">
        <v>70947.22</v>
      </c>
      <c r="P200" s="93">
        <v>70947.22</v>
      </c>
      <c r="Q200" s="90">
        <f t="shared" si="42"/>
        <v>0</v>
      </c>
      <c r="R200" s="20"/>
      <c r="S200" s="20"/>
      <c r="U200" s="20"/>
    </row>
    <row r="201" spans="1:1021" s="3" customFormat="1" ht="15" customHeight="1">
      <c r="A201" s="10">
        <v>182</v>
      </c>
      <c r="B201" s="21" t="s">
        <v>156</v>
      </c>
      <c r="C201" s="14" t="s">
        <v>19</v>
      </c>
      <c r="D201" s="10"/>
      <c r="E201" s="21" t="s">
        <v>24</v>
      </c>
      <c r="F201" s="23"/>
      <c r="G201" s="19" t="s">
        <v>22</v>
      </c>
      <c r="H201" s="92"/>
      <c r="I201" s="87"/>
      <c r="J201" s="87"/>
      <c r="K201" s="87"/>
      <c r="L201" s="87"/>
      <c r="M201" s="87">
        <f t="shared" si="41"/>
        <v>0</v>
      </c>
      <c r="N201" s="87"/>
      <c r="O201" s="93"/>
      <c r="P201" s="93"/>
      <c r="Q201" s="90">
        <f t="shared" si="42"/>
        <v>0</v>
      </c>
      <c r="R201" s="20"/>
      <c r="S201" s="20"/>
      <c r="U201" s="20"/>
    </row>
    <row r="202" spans="1:1021" s="3" customFormat="1" ht="15" customHeight="1">
      <c r="A202" s="10">
        <v>183</v>
      </c>
      <c r="B202" s="21" t="s">
        <v>156</v>
      </c>
      <c r="C202" s="14" t="s">
        <v>19</v>
      </c>
      <c r="D202" s="10"/>
      <c r="E202" s="21" t="s">
        <v>39</v>
      </c>
      <c r="F202" s="29"/>
      <c r="G202" s="19" t="s">
        <v>25</v>
      </c>
      <c r="H202" s="96">
        <v>3</v>
      </c>
      <c r="I202" s="178"/>
      <c r="J202" s="178"/>
      <c r="K202" s="178"/>
      <c r="L202" s="178"/>
      <c r="M202" s="178"/>
      <c r="N202" s="178"/>
      <c r="O202" s="179"/>
      <c r="P202" s="178"/>
      <c r="Q202" s="178"/>
    </row>
    <row r="203" spans="1:1021" s="3" customFormat="1" ht="15" customHeight="1">
      <c r="A203" s="10">
        <v>184</v>
      </c>
      <c r="B203" s="21" t="s">
        <v>157</v>
      </c>
      <c r="C203" s="14" t="s">
        <v>19</v>
      </c>
      <c r="D203" s="10"/>
      <c r="E203" s="21" t="s">
        <v>158</v>
      </c>
      <c r="F203" s="22"/>
      <c r="G203" s="19" t="s">
        <v>21</v>
      </c>
      <c r="H203" s="80"/>
      <c r="I203" s="115"/>
      <c r="J203" s="127"/>
      <c r="K203" s="143"/>
      <c r="L203" s="143"/>
      <c r="M203" s="127"/>
      <c r="N203" s="84"/>
      <c r="O203" s="84"/>
      <c r="P203" s="84"/>
      <c r="Q203" s="84"/>
    </row>
    <row r="204" spans="1:1021" s="3" customFormat="1" ht="15" customHeight="1">
      <c r="A204" s="10">
        <v>185</v>
      </c>
      <c r="B204" s="21" t="s">
        <v>157</v>
      </c>
      <c r="C204" s="14" t="s">
        <v>19</v>
      </c>
      <c r="D204" s="10"/>
      <c r="E204" s="21"/>
      <c r="F204" s="23"/>
      <c r="G204" s="19" t="s">
        <v>22</v>
      </c>
      <c r="H204" s="92"/>
      <c r="I204" s="87"/>
      <c r="J204" s="87"/>
      <c r="K204" s="87"/>
      <c r="L204" s="87"/>
      <c r="M204" s="87">
        <f>K204-L204</f>
        <v>0</v>
      </c>
      <c r="N204" s="87"/>
      <c r="O204" s="93"/>
      <c r="P204" s="93"/>
      <c r="Q204" s="90">
        <f>O204-P204</f>
        <v>0</v>
      </c>
      <c r="R204" s="20"/>
      <c r="S204" s="20"/>
      <c r="U204" s="20"/>
    </row>
    <row r="205" spans="1:1021" s="3" customFormat="1" ht="15" customHeight="1">
      <c r="A205" s="10">
        <v>186</v>
      </c>
      <c r="B205" s="21" t="s">
        <v>159</v>
      </c>
      <c r="C205" s="14"/>
      <c r="D205" s="10"/>
      <c r="E205" s="21"/>
      <c r="F205" s="23"/>
      <c r="G205" s="19"/>
      <c r="H205" s="92"/>
      <c r="I205" s="87"/>
      <c r="J205" s="87"/>
      <c r="K205" s="87"/>
      <c r="L205" s="87"/>
      <c r="M205" s="87"/>
      <c r="N205" s="87"/>
      <c r="O205" s="93"/>
      <c r="P205" s="93"/>
      <c r="Q205" s="90"/>
      <c r="R205" s="20"/>
      <c r="S205" s="20"/>
      <c r="U205" s="20"/>
    </row>
    <row r="206" spans="1:1021" s="3" customFormat="1" ht="15" customHeight="1">
      <c r="A206" s="10">
        <v>187</v>
      </c>
      <c r="B206" s="21" t="s">
        <v>159</v>
      </c>
      <c r="C206" s="14"/>
      <c r="D206" s="10"/>
      <c r="E206" s="21"/>
      <c r="F206" s="23"/>
      <c r="G206" s="19" t="s">
        <v>33</v>
      </c>
      <c r="H206" s="92">
        <v>3</v>
      </c>
      <c r="I206" s="87"/>
      <c r="J206" s="87"/>
      <c r="K206" s="87"/>
      <c r="L206" s="87"/>
      <c r="M206" s="87"/>
      <c r="N206" s="87"/>
      <c r="O206" s="93"/>
      <c r="P206" s="93"/>
      <c r="Q206" s="90"/>
      <c r="R206" s="20"/>
      <c r="S206" s="20"/>
      <c r="U206" s="20"/>
    </row>
    <row r="207" spans="1:1021" s="3" customFormat="1" ht="15" customHeight="1">
      <c r="A207" s="10">
        <v>188</v>
      </c>
      <c r="B207" s="21" t="s">
        <v>160</v>
      </c>
      <c r="C207" s="14"/>
      <c r="D207" s="10"/>
      <c r="E207" s="21"/>
      <c r="F207" s="22"/>
      <c r="G207" s="19" t="s">
        <v>33</v>
      </c>
      <c r="H207" s="92"/>
      <c r="I207" s="87"/>
      <c r="J207" s="87"/>
      <c r="K207" s="90"/>
      <c r="L207" s="90"/>
      <c r="M207" s="87"/>
      <c r="N207" s="87"/>
      <c r="O207" s="93"/>
      <c r="P207" s="93"/>
      <c r="Q207" s="90"/>
    </row>
    <row r="208" spans="1:1021" s="3" customFormat="1" ht="15" customHeight="1">
      <c r="A208" s="10"/>
      <c r="B208" s="39" t="s">
        <v>254</v>
      </c>
      <c r="C208" s="14"/>
      <c r="D208" s="11"/>
      <c r="E208" s="21"/>
      <c r="F208" s="46"/>
      <c r="G208" s="19" t="s">
        <v>25</v>
      </c>
      <c r="H208" s="116">
        <v>1</v>
      </c>
      <c r="I208" s="117"/>
      <c r="J208" s="117"/>
      <c r="K208" s="119"/>
      <c r="L208" s="119"/>
      <c r="M208" s="87"/>
      <c r="N208" s="117"/>
      <c r="O208" s="118"/>
      <c r="P208" s="118"/>
      <c r="Q208" s="90"/>
    </row>
    <row r="209" spans="1:1021" s="3" customFormat="1" ht="15" customHeight="1">
      <c r="A209" s="10">
        <v>189</v>
      </c>
      <c r="B209" s="39" t="s">
        <v>161</v>
      </c>
      <c r="C209" s="14" t="s">
        <v>38</v>
      </c>
      <c r="D209" s="11"/>
      <c r="E209" s="21" t="s">
        <v>24</v>
      </c>
      <c r="F209" s="46"/>
      <c r="G209" s="19" t="s">
        <v>25</v>
      </c>
      <c r="H209" s="96"/>
      <c r="I209" s="97"/>
      <c r="J209" s="97"/>
      <c r="K209" s="180"/>
      <c r="L209" s="180"/>
      <c r="M209" s="84"/>
      <c r="N209" s="97"/>
      <c r="O209" s="128"/>
      <c r="P209" s="128"/>
      <c r="Q209" s="84"/>
      <c r="R209" s="18"/>
    </row>
    <row r="210" spans="1:1021" s="3" customFormat="1" ht="15" customHeight="1">
      <c r="A210" s="10">
        <v>190</v>
      </c>
      <c r="B210" s="47" t="s">
        <v>161</v>
      </c>
      <c r="C210" s="48" t="s">
        <v>38</v>
      </c>
      <c r="D210" s="11"/>
      <c r="E210" s="39"/>
      <c r="F210" s="26"/>
      <c r="G210" s="27" t="s">
        <v>22</v>
      </c>
      <c r="H210" s="116">
        <v>3</v>
      </c>
      <c r="I210" s="87"/>
      <c r="J210" s="87"/>
      <c r="K210" s="87"/>
      <c r="L210" s="87"/>
      <c r="M210" s="87">
        <f>K210-L210</f>
        <v>0</v>
      </c>
      <c r="N210" s="87"/>
      <c r="O210" s="93"/>
      <c r="P210" s="93"/>
      <c r="Q210" s="90">
        <f>O210-P210</f>
        <v>0</v>
      </c>
      <c r="R210" s="20"/>
      <c r="S210" s="20"/>
      <c r="U210" s="20"/>
    </row>
    <row r="211" spans="1:1021" s="3" customFormat="1" ht="15" customHeight="1">
      <c r="A211" s="10">
        <v>191</v>
      </c>
      <c r="B211" s="39" t="s">
        <v>162</v>
      </c>
      <c r="C211" s="14"/>
      <c r="D211" s="11"/>
      <c r="E211" s="21"/>
      <c r="F211" s="46"/>
      <c r="G211" s="19" t="s">
        <v>25</v>
      </c>
      <c r="H211" s="96"/>
      <c r="I211" s="104"/>
      <c r="J211" s="104"/>
      <c r="K211" s="104"/>
      <c r="L211" s="104"/>
      <c r="M211" s="104"/>
      <c r="N211" s="104"/>
      <c r="O211" s="121"/>
      <c r="P211" s="104"/>
      <c r="Q211" s="104"/>
    </row>
    <row r="212" spans="1:1021" s="3" customFormat="1" ht="15" customHeight="1">
      <c r="A212" s="10">
        <v>192</v>
      </c>
      <c r="B212" s="29" t="s">
        <v>163</v>
      </c>
      <c r="C212" s="14" t="s">
        <v>19</v>
      </c>
      <c r="D212" s="10"/>
      <c r="E212" s="21" t="s">
        <v>43</v>
      </c>
      <c r="F212" s="22"/>
      <c r="G212" s="19" t="s">
        <v>44</v>
      </c>
      <c r="H212" s="80">
        <v>4</v>
      </c>
      <c r="I212" s="105"/>
      <c r="J212" s="105"/>
      <c r="K212" s="104"/>
      <c r="L212" s="106"/>
      <c r="M212" s="105"/>
      <c r="N212" s="107">
        <v>5</v>
      </c>
      <c r="O212" s="108">
        <v>10625.55</v>
      </c>
      <c r="P212" s="108">
        <v>10625.55</v>
      </c>
      <c r="Q212" s="107"/>
      <c r="R212" s="18"/>
    </row>
    <row r="213" spans="1:1021" s="3" customFormat="1" ht="15" customHeight="1">
      <c r="A213" s="10">
        <v>193</v>
      </c>
      <c r="B213" s="39" t="s">
        <v>164</v>
      </c>
      <c r="C213" s="48" t="s">
        <v>19</v>
      </c>
      <c r="D213" s="11"/>
      <c r="E213" s="39" t="s">
        <v>24</v>
      </c>
      <c r="F213" s="26"/>
      <c r="G213" s="27" t="s">
        <v>22</v>
      </c>
      <c r="H213" s="116">
        <v>16</v>
      </c>
      <c r="I213" s="87">
        <v>4</v>
      </c>
      <c r="J213" s="87">
        <v>4</v>
      </c>
      <c r="K213" s="87">
        <v>6400.65</v>
      </c>
      <c r="L213" s="87">
        <v>6400.65</v>
      </c>
      <c r="M213" s="87">
        <f>K213-L213</f>
        <v>0</v>
      </c>
      <c r="N213" s="87">
        <v>16</v>
      </c>
      <c r="O213" s="93">
        <f>4085.15+32229.5</f>
        <v>36314.65</v>
      </c>
      <c r="P213" s="93">
        <f>4085.15+32229.5</f>
        <v>36314.65</v>
      </c>
      <c r="Q213" s="90">
        <f>O213-P213</f>
        <v>0</v>
      </c>
      <c r="R213" s="20"/>
      <c r="S213" s="20"/>
      <c r="U213" s="20"/>
    </row>
    <row r="214" spans="1:1021" s="3" customFormat="1" ht="15" customHeight="1">
      <c r="A214" s="10">
        <v>194</v>
      </c>
      <c r="B214" s="21" t="s">
        <v>164</v>
      </c>
      <c r="C214" s="49" t="s">
        <v>19</v>
      </c>
      <c r="D214" s="50"/>
      <c r="E214" s="21" t="s">
        <v>24</v>
      </c>
      <c r="F214" s="51"/>
      <c r="G214" s="19" t="s">
        <v>25</v>
      </c>
      <c r="H214" s="181">
        <v>2</v>
      </c>
      <c r="I214" s="178"/>
      <c r="J214" s="178"/>
      <c r="K214" s="178"/>
      <c r="L214" s="178"/>
      <c r="M214" s="104"/>
      <c r="N214" s="178"/>
      <c r="O214" s="179"/>
      <c r="P214" s="179"/>
      <c r="Q214" s="104"/>
      <c r="R214" s="18"/>
    </row>
    <row r="215" spans="1:1021" s="3" customFormat="1" ht="15" customHeight="1">
      <c r="A215" s="10">
        <v>195</v>
      </c>
      <c r="B215" s="21" t="s">
        <v>165</v>
      </c>
      <c r="C215" s="42" t="s">
        <v>19</v>
      </c>
      <c r="D215" s="43"/>
      <c r="E215" s="21" t="s">
        <v>20</v>
      </c>
      <c r="F215" s="52"/>
      <c r="G215" s="19" t="s">
        <v>22</v>
      </c>
      <c r="H215" s="177"/>
      <c r="I215" s="87"/>
      <c r="J215" s="87"/>
      <c r="K215" s="87"/>
      <c r="L215" s="87"/>
      <c r="M215" s="87">
        <f>K215-L215</f>
        <v>0</v>
      </c>
      <c r="N215" s="87"/>
      <c r="O215" s="87"/>
      <c r="P215" s="87"/>
      <c r="Q215" s="90">
        <f>O215-P215</f>
        <v>0</v>
      </c>
      <c r="R215" s="20"/>
      <c r="S215" s="20"/>
      <c r="U215" s="20"/>
    </row>
    <row r="216" spans="1:1021" s="3" customFormat="1" ht="15" customHeight="1">
      <c r="A216" s="10">
        <v>196</v>
      </c>
      <c r="B216" s="21" t="s">
        <v>165</v>
      </c>
      <c r="C216" s="14" t="s">
        <v>19</v>
      </c>
      <c r="D216" s="10"/>
      <c r="E216" s="21" t="s">
        <v>20</v>
      </c>
      <c r="F216" s="22"/>
      <c r="G216" s="19" t="s">
        <v>21</v>
      </c>
      <c r="H216" s="80">
        <v>4</v>
      </c>
      <c r="I216" s="115">
        <v>2</v>
      </c>
      <c r="J216" s="127">
        <v>2</v>
      </c>
      <c r="K216" s="143">
        <v>13242.6</v>
      </c>
      <c r="L216" s="143">
        <v>13242.6</v>
      </c>
      <c r="M216" s="127"/>
      <c r="N216" s="83"/>
      <c r="O216" s="122"/>
      <c r="P216" s="122"/>
      <c r="Q216" s="84"/>
      <c r="R216" s="18"/>
    </row>
    <row r="217" spans="1:1021" s="3" customFormat="1" ht="15" customHeight="1">
      <c r="A217" s="10">
        <v>197</v>
      </c>
      <c r="B217" s="21" t="s">
        <v>166</v>
      </c>
      <c r="C217" s="42" t="s">
        <v>38</v>
      </c>
      <c r="D217" s="22" t="s">
        <v>167</v>
      </c>
      <c r="E217" s="21" t="s">
        <v>24</v>
      </c>
      <c r="F217" s="23"/>
      <c r="G217" s="19" t="s">
        <v>22</v>
      </c>
      <c r="H217" s="177"/>
      <c r="I217" s="87"/>
      <c r="J217" s="87"/>
      <c r="K217" s="87"/>
      <c r="L217" s="87"/>
      <c r="M217" s="87">
        <f t="shared" ref="M217:M218" si="43">K217-L217</f>
        <v>0</v>
      </c>
      <c r="N217" s="87">
        <v>1</v>
      </c>
      <c r="O217" s="93">
        <v>5207.3599999999997</v>
      </c>
      <c r="P217" s="93">
        <v>5207.3599999999997</v>
      </c>
      <c r="Q217" s="90">
        <f t="shared" ref="Q217:Q218" si="44">O217-P217</f>
        <v>0</v>
      </c>
      <c r="R217" s="20"/>
      <c r="S217" s="20"/>
      <c r="U217" s="20"/>
    </row>
    <row r="218" spans="1:1021" s="18" customFormat="1" ht="15" customHeight="1">
      <c r="A218" s="10">
        <v>198</v>
      </c>
      <c r="B218" s="21" t="s">
        <v>168</v>
      </c>
      <c r="C218" s="14" t="s">
        <v>19</v>
      </c>
      <c r="D218" s="10"/>
      <c r="E218" s="21" t="s">
        <v>24</v>
      </c>
      <c r="F218" s="23"/>
      <c r="G218" s="19" t="s">
        <v>22</v>
      </c>
      <c r="H218" s="92">
        <v>11</v>
      </c>
      <c r="I218" s="87"/>
      <c r="J218" s="87"/>
      <c r="K218" s="87"/>
      <c r="L218" s="87"/>
      <c r="M218" s="87">
        <f t="shared" si="43"/>
        <v>0</v>
      </c>
      <c r="N218" s="87">
        <v>4</v>
      </c>
      <c r="O218" s="93">
        <v>8999.23</v>
      </c>
      <c r="P218" s="93">
        <v>8999.23</v>
      </c>
      <c r="Q218" s="90">
        <f t="shared" si="44"/>
        <v>0</v>
      </c>
      <c r="R218" s="20"/>
      <c r="S218" s="20"/>
      <c r="T218" s="3"/>
      <c r="U218" s="20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</row>
    <row r="219" spans="1:1021" s="18" customFormat="1" ht="15" customHeight="1">
      <c r="A219" s="10">
        <v>199</v>
      </c>
      <c r="B219" s="21" t="s">
        <v>169</v>
      </c>
      <c r="C219" s="14" t="s">
        <v>19</v>
      </c>
      <c r="D219" s="10"/>
      <c r="E219" s="21" t="s">
        <v>43</v>
      </c>
      <c r="F219" s="22"/>
      <c r="G219" s="17" t="s">
        <v>44</v>
      </c>
      <c r="H219" s="96"/>
      <c r="I219" s="182"/>
      <c r="J219" s="182"/>
      <c r="K219" s="183"/>
      <c r="L219" s="184"/>
      <c r="M219" s="105"/>
      <c r="N219" s="107"/>
      <c r="O219" s="108"/>
      <c r="P219" s="107"/>
      <c r="Q219" s="107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ht="15" customHeight="1">
      <c r="A220" s="10">
        <v>200</v>
      </c>
      <c r="B220" s="13" t="s">
        <v>169</v>
      </c>
      <c r="C220" s="53" t="s">
        <v>19</v>
      </c>
      <c r="D220" s="10"/>
      <c r="E220" s="21" t="s">
        <v>43</v>
      </c>
      <c r="F220" s="22"/>
      <c r="G220" s="17" t="s">
        <v>22</v>
      </c>
      <c r="H220" s="96"/>
      <c r="I220" s="182"/>
      <c r="J220" s="182"/>
      <c r="K220" s="183"/>
      <c r="L220" s="184"/>
      <c r="M220" s="87">
        <f t="shared" ref="M220:M223" si="45">K220-L220</f>
        <v>0</v>
      </c>
      <c r="N220" s="185"/>
      <c r="O220" s="185"/>
      <c r="P220" s="185"/>
      <c r="Q220" s="90">
        <f t="shared" ref="Q220:Q223" si="46">O220-P220</f>
        <v>0</v>
      </c>
      <c r="R220" s="20"/>
      <c r="S220" s="20"/>
      <c r="U220" s="20"/>
    </row>
    <row r="221" spans="1:1021" ht="15" customHeight="1">
      <c r="A221" s="10">
        <v>200</v>
      </c>
      <c r="B221" s="13" t="s">
        <v>245</v>
      </c>
      <c r="C221" s="53"/>
      <c r="D221" s="10"/>
      <c r="E221" s="21"/>
      <c r="F221" s="22"/>
      <c r="G221" s="17" t="s">
        <v>22</v>
      </c>
      <c r="H221" s="96">
        <v>3</v>
      </c>
      <c r="I221" s="182"/>
      <c r="J221" s="182"/>
      <c r="K221" s="183"/>
      <c r="L221" s="184"/>
      <c r="M221" s="87">
        <f t="shared" si="45"/>
        <v>0</v>
      </c>
      <c r="N221" s="185"/>
      <c r="O221" s="212"/>
      <c r="P221" s="212"/>
      <c r="Q221" s="90">
        <f t="shared" si="46"/>
        <v>0</v>
      </c>
      <c r="R221" s="20"/>
      <c r="S221" s="20"/>
      <c r="U221" s="20"/>
    </row>
    <row r="222" spans="1:1021" ht="15" customHeight="1">
      <c r="A222" s="10">
        <v>200</v>
      </c>
      <c r="B222" s="21" t="s">
        <v>170</v>
      </c>
      <c r="C222" s="48" t="s">
        <v>19</v>
      </c>
      <c r="D222" s="10"/>
      <c r="E222" s="21" t="s">
        <v>32</v>
      </c>
      <c r="F222" s="22"/>
      <c r="G222" s="19" t="s">
        <v>22</v>
      </c>
      <c r="H222" s="92">
        <v>5</v>
      </c>
      <c r="I222" s="87">
        <v>1</v>
      </c>
      <c r="J222" s="87">
        <v>1</v>
      </c>
      <c r="K222" s="87">
        <v>1493.31</v>
      </c>
      <c r="L222" s="87">
        <v>1493.31</v>
      </c>
      <c r="M222" s="87">
        <f t="shared" si="45"/>
        <v>0</v>
      </c>
      <c r="N222" s="87">
        <v>4</v>
      </c>
      <c r="O222" s="93">
        <v>20951.95</v>
      </c>
      <c r="P222" s="93">
        <v>20951.95</v>
      </c>
      <c r="Q222" s="90">
        <f t="shared" si="46"/>
        <v>0</v>
      </c>
      <c r="R222" s="20"/>
      <c r="S222" s="20"/>
      <c r="U222" s="20"/>
    </row>
    <row r="223" spans="1:1021" ht="15" customHeight="1">
      <c r="A223" s="10">
        <v>200</v>
      </c>
      <c r="B223" s="21" t="s">
        <v>171</v>
      </c>
      <c r="C223" s="48" t="s">
        <v>19</v>
      </c>
      <c r="D223" s="10"/>
      <c r="E223" s="21" t="s">
        <v>43</v>
      </c>
      <c r="F223" s="23"/>
      <c r="G223" s="19" t="s">
        <v>22</v>
      </c>
      <c r="H223" s="92">
        <v>3</v>
      </c>
      <c r="I223" s="87">
        <v>3</v>
      </c>
      <c r="J223" s="87">
        <v>3</v>
      </c>
      <c r="K223" s="87">
        <v>1936.81</v>
      </c>
      <c r="L223" s="87">
        <v>1936.81</v>
      </c>
      <c r="M223" s="87">
        <f t="shared" si="45"/>
        <v>0</v>
      </c>
      <c r="N223" s="87">
        <v>5</v>
      </c>
      <c r="O223" s="99">
        <v>13001.01</v>
      </c>
      <c r="P223" s="99">
        <v>13001.01</v>
      </c>
      <c r="Q223" s="90">
        <f t="shared" si="46"/>
        <v>0</v>
      </c>
      <c r="R223" s="20"/>
      <c r="S223" s="20"/>
      <c r="U223" s="20"/>
    </row>
    <row r="224" spans="1:1021" ht="15" customHeight="1">
      <c r="A224" s="10">
        <v>203</v>
      </c>
      <c r="B224" s="21" t="s">
        <v>171</v>
      </c>
      <c r="C224" s="48" t="s">
        <v>19</v>
      </c>
      <c r="D224" s="10"/>
      <c r="E224" s="21" t="s">
        <v>43</v>
      </c>
      <c r="F224" s="22"/>
      <c r="G224" s="19" t="s">
        <v>44</v>
      </c>
      <c r="H224" s="80">
        <v>3</v>
      </c>
      <c r="I224" s="105"/>
      <c r="J224" s="105"/>
      <c r="K224" s="104"/>
      <c r="L224" s="106"/>
      <c r="M224" s="105"/>
      <c r="N224" s="107">
        <v>2</v>
      </c>
      <c r="O224" s="107">
        <v>5044.8</v>
      </c>
      <c r="P224" s="107">
        <v>5044.8</v>
      </c>
      <c r="Q224" s="107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</row>
    <row r="225" spans="1:1021" ht="15" customHeight="1">
      <c r="A225" s="10">
        <v>200</v>
      </c>
      <c r="B225" s="21" t="s">
        <v>246</v>
      </c>
      <c r="C225" s="48"/>
      <c r="D225" s="10"/>
      <c r="E225" s="21"/>
      <c r="F225" s="22"/>
      <c r="G225" s="19" t="s">
        <v>22</v>
      </c>
      <c r="H225" s="80">
        <v>3</v>
      </c>
      <c r="I225" s="105"/>
      <c r="J225" s="105"/>
      <c r="K225" s="104"/>
      <c r="L225" s="106"/>
      <c r="M225" s="87">
        <f t="shared" ref="M225:M229" si="47">K225-L225</f>
        <v>0</v>
      </c>
      <c r="N225" s="107"/>
      <c r="O225" s="108"/>
      <c r="P225" s="108"/>
      <c r="Q225" s="90">
        <f t="shared" ref="Q225:Q229" si="48">O225-P225</f>
        <v>0</v>
      </c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</row>
    <row r="226" spans="1:1021" ht="15" customHeight="1">
      <c r="A226" s="10">
        <v>204</v>
      </c>
      <c r="B226" s="21" t="s">
        <v>172</v>
      </c>
      <c r="C226" s="14" t="s">
        <v>19</v>
      </c>
      <c r="D226" s="10"/>
      <c r="E226" s="21" t="s">
        <v>173</v>
      </c>
      <c r="F226" s="23"/>
      <c r="G226" s="19" t="s">
        <v>22</v>
      </c>
      <c r="H226" s="92">
        <v>10</v>
      </c>
      <c r="I226" s="87"/>
      <c r="J226" s="87"/>
      <c r="K226" s="87"/>
      <c r="L226" s="87"/>
      <c r="M226" s="87">
        <f t="shared" si="47"/>
        <v>0</v>
      </c>
      <c r="N226" s="87">
        <v>10</v>
      </c>
      <c r="O226" s="93">
        <f>3366.82+3239.63+22994.3</f>
        <v>29600.75</v>
      </c>
      <c r="P226" s="93">
        <f>3366.82+3239.63+22994.3</f>
        <v>29600.75</v>
      </c>
      <c r="Q226" s="90">
        <f t="shared" si="48"/>
        <v>0</v>
      </c>
      <c r="R226" s="20"/>
      <c r="S226" s="20"/>
      <c r="U226" s="20"/>
    </row>
    <row r="227" spans="1:1021" ht="15" customHeight="1">
      <c r="A227" s="10">
        <v>205</v>
      </c>
      <c r="B227" s="21" t="s">
        <v>174</v>
      </c>
      <c r="C227" s="14" t="s">
        <v>19</v>
      </c>
      <c r="D227" s="10"/>
      <c r="E227" s="21" t="s">
        <v>24</v>
      </c>
      <c r="F227" s="23"/>
      <c r="G227" s="19" t="s">
        <v>22</v>
      </c>
      <c r="H227" s="92">
        <v>2</v>
      </c>
      <c r="I227" s="87"/>
      <c r="J227" s="87"/>
      <c r="K227" s="90"/>
      <c r="L227" s="90"/>
      <c r="M227" s="87">
        <f t="shared" si="47"/>
        <v>0</v>
      </c>
      <c r="N227" s="87">
        <v>3</v>
      </c>
      <c r="O227" s="93">
        <f>1261.2+6200.86</f>
        <v>7462.0599999999995</v>
      </c>
      <c r="P227" s="93">
        <f>1261.2+6200.86</f>
        <v>7462.0599999999995</v>
      </c>
      <c r="Q227" s="90">
        <f t="shared" si="48"/>
        <v>0</v>
      </c>
      <c r="R227" s="20"/>
      <c r="S227" s="20"/>
      <c r="U227" s="20"/>
    </row>
    <row r="228" spans="1:1021" ht="15" customHeight="1">
      <c r="A228" s="10">
        <v>206</v>
      </c>
      <c r="B228" s="21" t="s">
        <v>175</v>
      </c>
      <c r="C228" s="14"/>
      <c r="D228" s="10"/>
      <c r="E228" s="21"/>
      <c r="F228" s="23"/>
      <c r="G228" s="19" t="s">
        <v>22</v>
      </c>
      <c r="H228" s="92">
        <v>5</v>
      </c>
      <c r="I228" s="87">
        <v>2</v>
      </c>
      <c r="J228" s="87">
        <v>2</v>
      </c>
      <c r="K228" s="90">
        <v>1822.9</v>
      </c>
      <c r="L228" s="90">
        <v>1822.9</v>
      </c>
      <c r="M228" s="87">
        <f t="shared" si="47"/>
        <v>0</v>
      </c>
      <c r="N228" s="87">
        <v>6</v>
      </c>
      <c r="O228" s="93">
        <v>7300.67</v>
      </c>
      <c r="P228" s="93">
        <v>7300.67</v>
      </c>
      <c r="Q228" s="90">
        <f t="shared" si="48"/>
        <v>0</v>
      </c>
      <c r="R228" s="20"/>
      <c r="S228" s="20"/>
      <c r="U228" s="20"/>
    </row>
    <row r="229" spans="1:1021" ht="15" customHeight="1">
      <c r="A229" s="10">
        <v>207</v>
      </c>
      <c r="B229" s="21" t="s">
        <v>176</v>
      </c>
      <c r="C229" s="14" t="s">
        <v>19</v>
      </c>
      <c r="D229" s="10"/>
      <c r="E229" s="21" t="s">
        <v>177</v>
      </c>
      <c r="F229" s="22"/>
      <c r="G229" s="19" t="s">
        <v>22</v>
      </c>
      <c r="H229" s="92">
        <v>9</v>
      </c>
      <c r="I229" s="87"/>
      <c r="J229" s="87"/>
      <c r="K229" s="90"/>
      <c r="L229" s="90"/>
      <c r="M229" s="87">
        <f t="shared" si="47"/>
        <v>0</v>
      </c>
      <c r="N229" s="87"/>
      <c r="O229" s="93"/>
      <c r="P229" s="93"/>
      <c r="Q229" s="90">
        <f t="shared" si="48"/>
        <v>0</v>
      </c>
      <c r="R229" s="20"/>
      <c r="S229" s="20"/>
      <c r="U229" s="20"/>
    </row>
    <row r="230" spans="1:1021" ht="15" customHeight="1">
      <c r="A230" s="10">
        <v>208</v>
      </c>
      <c r="B230" s="21" t="s">
        <v>176</v>
      </c>
      <c r="C230" s="14"/>
      <c r="D230" s="21"/>
      <c r="E230" s="21"/>
      <c r="F230" s="21"/>
      <c r="G230" s="19" t="s">
        <v>33</v>
      </c>
      <c r="H230" s="80">
        <v>7</v>
      </c>
      <c r="I230" s="103"/>
      <c r="J230" s="103"/>
      <c r="K230" s="104"/>
      <c r="L230" s="104"/>
      <c r="M230" s="84"/>
      <c r="N230" s="155">
        <v>3</v>
      </c>
      <c r="O230" s="186">
        <v>6726.4</v>
      </c>
      <c r="P230" s="155">
        <v>6726.4</v>
      </c>
      <c r="Q230" s="84"/>
      <c r="R230" s="18"/>
    </row>
    <row r="231" spans="1:1021" s="3" customFormat="1" ht="15" customHeight="1">
      <c r="A231" s="10">
        <v>209</v>
      </c>
      <c r="B231" s="21" t="s">
        <v>178</v>
      </c>
      <c r="C231" s="14"/>
      <c r="D231" s="10"/>
      <c r="E231" s="21"/>
      <c r="F231" s="22"/>
      <c r="G231" s="19" t="s">
        <v>44</v>
      </c>
      <c r="H231" s="80">
        <v>4</v>
      </c>
      <c r="I231" s="105"/>
      <c r="J231" s="105"/>
      <c r="K231" s="104"/>
      <c r="L231" s="106"/>
      <c r="M231" s="105"/>
      <c r="N231" s="107">
        <v>1</v>
      </c>
      <c r="O231" s="108">
        <v>2668</v>
      </c>
      <c r="P231" s="107">
        <v>2668</v>
      </c>
      <c r="Q231" s="107"/>
    </row>
    <row r="232" spans="1:1021" ht="15" customHeight="1">
      <c r="A232" s="10">
        <v>210</v>
      </c>
      <c r="B232" s="21" t="s">
        <v>179</v>
      </c>
      <c r="C232" s="14" t="s">
        <v>19</v>
      </c>
      <c r="D232" s="10"/>
      <c r="E232" s="21" t="s">
        <v>24</v>
      </c>
      <c r="F232" s="23"/>
      <c r="G232" s="19" t="s">
        <v>22</v>
      </c>
      <c r="H232" s="92">
        <v>2</v>
      </c>
      <c r="I232" s="87"/>
      <c r="J232" s="87"/>
      <c r="K232" s="87"/>
      <c r="L232" s="87"/>
      <c r="M232" s="87">
        <f>K232-L232</f>
        <v>0</v>
      </c>
      <c r="N232" s="87"/>
      <c r="O232" s="93"/>
      <c r="P232" s="93"/>
      <c r="Q232" s="90">
        <f>O232-P232</f>
        <v>0</v>
      </c>
      <c r="R232" s="20"/>
      <c r="S232" s="20"/>
      <c r="U232" s="20"/>
    </row>
    <row r="233" spans="1:1021" ht="15" customHeight="1">
      <c r="A233" s="10"/>
      <c r="B233" s="21" t="s">
        <v>250</v>
      </c>
      <c r="C233" s="14"/>
      <c r="D233" s="10"/>
      <c r="E233" s="21"/>
      <c r="F233" s="23"/>
      <c r="G233" s="19" t="s">
        <v>25</v>
      </c>
      <c r="H233" s="92">
        <v>2</v>
      </c>
      <c r="I233" s="87"/>
      <c r="J233" s="87"/>
      <c r="K233" s="87"/>
      <c r="L233" s="87"/>
      <c r="M233" s="87"/>
      <c r="N233" s="87"/>
      <c r="O233" s="93"/>
      <c r="P233" s="93"/>
      <c r="Q233" s="90"/>
      <c r="R233" s="20"/>
      <c r="S233" s="20"/>
      <c r="U233" s="20"/>
    </row>
    <row r="234" spans="1:1021" ht="15" customHeight="1">
      <c r="A234" s="10"/>
      <c r="B234" s="21" t="s">
        <v>242</v>
      </c>
      <c r="C234" s="14"/>
      <c r="D234" s="10"/>
      <c r="E234" s="21"/>
      <c r="F234" s="23"/>
      <c r="G234" s="19" t="s">
        <v>25</v>
      </c>
      <c r="H234" s="92">
        <v>2</v>
      </c>
      <c r="I234" s="87"/>
      <c r="J234" s="87"/>
      <c r="K234" s="87"/>
      <c r="L234" s="87"/>
      <c r="M234" s="87"/>
      <c r="N234" s="87"/>
      <c r="O234" s="93"/>
      <c r="P234" s="93"/>
      <c r="Q234" s="90"/>
      <c r="R234" s="20"/>
      <c r="S234" s="20"/>
      <c r="U234" s="20"/>
    </row>
    <row r="235" spans="1:1021" s="18" customFormat="1" ht="15" customHeight="1">
      <c r="A235" s="10">
        <v>211</v>
      </c>
      <c r="B235" s="21" t="s">
        <v>179</v>
      </c>
      <c r="C235" s="14" t="s">
        <v>19</v>
      </c>
      <c r="D235" s="10"/>
      <c r="E235" s="21" t="s">
        <v>24</v>
      </c>
      <c r="F235" s="22"/>
      <c r="G235" s="19" t="s">
        <v>25</v>
      </c>
      <c r="H235" s="80">
        <v>5</v>
      </c>
      <c r="I235" s="104"/>
      <c r="J235" s="104"/>
      <c r="K235" s="104"/>
      <c r="L235" s="104"/>
      <c r="M235" s="104"/>
      <c r="N235" s="104"/>
      <c r="O235" s="121"/>
      <c r="P235" s="121"/>
      <c r="Q235" s="104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</row>
    <row r="236" spans="1:1021" ht="15" customHeight="1">
      <c r="A236" s="10">
        <v>212</v>
      </c>
      <c r="B236" s="21" t="s">
        <v>180</v>
      </c>
      <c r="C236" s="14" t="s">
        <v>19</v>
      </c>
      <c r="D236" s="10"/>
      <c r="E236" s="21" t="s">
        <v>24</v>
      </c>
      <c r="F236" s="23"/>
      <c r="G236" s="19" t="s">
        <v>22</v>
      </c>
      <c r="H236" s="92">
        <v>14</v>
      </c>
      <c r="I236" s="87"/>
      <c r="J236" s="87"/>
      <c r="K236" s="87"/>
      <c r="L236" s="87"/>
      <c r="M236" s="87">
        <f>K236-L236</f>
        <v>0</v>
      </c>
      <c r="N236" s="87"/>
      <c r="O236" s="93"/>
      <c r="P236" s="93"/>
      <c r="Q236" s="90">
        <f>O236-P236</f>
        <v>0</v>
      </c>
      <c r="R236" s="20"/>
      <c r="S236" s="20"/>
      <c r="T236" s="18"/>
      <c r="U236" s="20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  <c r="ALA236" s="18"/>
      <c r="ALB236" s="18"/>
      <c r="ALC236" s="18"/>
      <c r="ALD236" s="18"/>
      <c r="ALE236" s="18"/>
      <c r="ALF236" s="18"/>
      <c r="ALG236" s="18"/>
      <c r="ALH236" s="18"/>
      <c r="ALI236" s="18"/>
      <c r="ALJ236" s="18"/>
      <c r="ALK236" s="18"/>
      <c r="ALL236" s="18"/>
      <c r="ALM236" s="18"/>
      <c r="ALN236" s="18"/>
      <c r="ALO236" s="18"/>
      <c r="ALP236" s="18"/>
      <c r="ALQ236" s="18"/>
      <c r="ALR236" s="18"/>
      <c r="ALS236" s="18"/>
      <c r="ALT236" s="18"/>
      <c r="ALU236" s="18"/>
      <c r="ALV236" s="18"/>
      <c r="ALW236" s="18"/>
      <c r="ALX236" s="18"/>
      <c r="ALY236" s="18"/>
      <c r="ALZ236" s="18"/>
      <c r="AMA236" s="18"/>
      <c r="AMB236" s="18"/>
      <c r="AMC236" s="18"/>
      <c r="AMD236" s="18"/>
      <c r="AME236" s="18"/>
      <c r="AMF236" s="18"/>
      <c r="AMG236" s="18"/>
    </row>
    <row r="237" spans="1:1021" s="3" customFormat="1" ht="15" customHeight="1">
      <c r="A237" s="10">
        <v>213</v>
      </c>
      <c r="B237" s="21" t="s">
        <v>180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4</v>
      </c>
      <c r="I237" s="104"/>
      <c r="J237" s="104"/>
      <c r="K237" s="104"/>
      <c r="L237" s="104"/>
      <c r="M237" s="104"/>
      <c r="N237" s="104"/>
      <c r="O237" s="121"/>
      <c r="P237" s="121"/>
      <c r="Q237" s="104"/>
      <c r="R237" s="18"/>
    </row>
    <row r="238" spans="1:1021" s="3" customFormat="1" ht="15" customHeight="1">
      <c r="A238" s="10">
        <v>214</v>
      </c>
      <c r="B238" s="21" t="s">
        <v>181</v>
      </c>
      <c r="C238" s="14"/>
      <c r="D238" s="11"/>
      <c r="E238" s="21"/>
      <c r="F238" s="23"/>
      <c r="G238" s="19" t="s">
        <v>25</v>
      </c>
      <c r="H238" s="116">
        <v>5</v>
      </c>
      <c r="I238" s="87"/>
      <c r="J238" s="87"/>
      <c r="K238" s="87"/>
      <c r="L238" s="87"/>
      <c r="M238" s="87"/>
      <c r="N238" s="146"/>
      <c r="O238" s="147"/>
      <c r="P238" s="146"/>
      <c r="Q238" s="90"/>
    </row>
    <row r="239" spans="1:1021" s="3" customFormat="1" ht="15" customHeight="1">
      <c r="A239" s="10">
        <v>215</v>
      </c>
      <c r="B239" s="29" t="s">
        <v>182</v>
      </c>
      <c r="C239" s="14"/>
      <c r="D239" s="10"/>
      <c r="E239" s="21"/>
      <c r="F239" s="22"/>
      <c r="G239" s="19" t="s">
        <v>22</v>
      </c>
      <c r="H239" s="92">
        <v>10</v>
      </c>
      <c r="I239" s="87"/>
      <c r="J239" s="87"/>
      <c r="K239" s="87"/>
      <c r="L239" s="87"/>
      <c r="M239" s="87">
        <f t="shared" ref="M239:M241" si="49">K239-L239</f>
        <v>0</v>
      </c>
      <c r="N239" s="146">
        <v>18</v>
      </c>
      <c r="O239" s="146">
        <f>15084.13+5917.85</f>
        <v>21001.98</v>
      </c>
      <c r="P239" s="146">
        <f>15084.13+5917.85</f>
        <v>21001.98</v>
      </c>
      <c r="Q239" s="90">
        <f t="shared" ref="Q239:Q241" si="50">O239-P239</f>
        <v>0</v>
      </c>
      <c r="R239" s="20"/>
      <c r="S239" s="20"/>
      <c r="U239" s="20"/>
    </row>
    <row r="240" spans="1:1021" s="18" customFormat="1" ht="15" customHeight="1">
      <c r="A240" s="10">
        <v>216</v>
      </c>
      <c r="B240" s="21" t="s">
        <v>183</v>
      </c>
      <c r="C240" s="14" t="s">
        <v>19</v>
      </c>
      <c r="D240" s="10"/>
      <c r="E240" s="21" t="s">
        <v>24</v>
      </c>
      <c r="F240" s="22"/>
      <c r="G240" s="19" t="s">
        <v>22</v>
      </c>
      <c r="H240" s="92">
        <v>5</v>
      </c>
      <c r="I240" s="87"/>
      <c r="J240" s="87"/>
      <c r="K240" s="87"/>
      <c r="L240" s="87"/>
      <c r="M240" s="87">
        <f t="shared" si="49"/>
        <v>0</v>
      </c>
      <c r="N240" s="146">
        <v>11</v>
      </c>
      <c r="O240" s="146">
        <f>714.68+28225.49</f>
        <v>28940.170000000002</v>
      </c>
      <c r="P240" s="146">
        <f>714.68+28225.49</f>
        <v>28940.170000000002</v>
      </c>
      <c r="Q240" s="90">
        <f t="shared" si="50"/>
        <v>0</v>
      </c>
      <c r="R240" s="20"/>
      <c r="S240" s="20"/>
      <c r="U240" s="20"/>
    </row>
    <row r="241" spans="1:21" s="18" customFormat="1" ht="15" customHeight="1">
      <c r="A241" s="10">
        <v>217</v>
      </c>
      <c r="B241" s="21" t="s">
        <v>184</v>
      </c>
      <c r="C241" s="14"/>
      <c r="D241" s="10"/>
      <c r="E241" s="21"/>
      <c r="F241" s="23"/>
      <c r="G241" s="19" t="s">
        <v>22</v>
      </c>
      <c r="H241" s="92">
        <v>1</v>
      </c>
      <c r="I241" s="87"/>
      <c r="J241" s="87"/>
      <c r="K241" s="87"/>
      <c r="L241" s="87"/>
      <c r="M241" s="87">
        <f t="shared" si="49"/>
        <v>0</v>
      </c>
      <c r="N241" s="146"/>
      <c r="O241" s="147"/>
      <c r="P241" s="146"/>
      <c r="Q241" s="90">
        <f t="shared" si="50"/>
        <v>0</v>
      </c>
      <c r="R241" s="20"/>
      <c r="S241" s="20"/>
      <c r="U241" s="20"/>
    </row>
    <row r="242" spans="1:21" s="18" customFormat="1" ht="15" customHeight="1">
      <c r="A242" s="10"/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7"/>
      <c r="P242" s="146"/>
      <c r="Q242" s="90"/>
      <c r="R242" s="20"/>
      <c r="S242" s="20"/>
      <c r="U242" s="20"/>
    </row>
    <row r="243" spans="1:21" s="18" customFormat="1" ht="15" customHeight="1">
      <c r="A243" s="10">
        <v>218</v>
      </c>
      <c r="B243" s="21" t="s">
        <v>184</v>
      </c>
      <c r="C243" s="42" t="s">
        <v>19</v>
      </c>
      <c r="D243" s="43"/>
      <c r="E243" s="21" t="s">
        <v>24</v>
      </c>
      <c r="F243" s="52"/>
      <c r="G243" s="19" t="s">
        <v>25</v>
      </c>
      <c r="H243" s="167">
        <v>4</v>
      </c>
      <c r="I243" s="104"/>
      <c r="J243" s="104"/>
      <c r="K243" s="104"/>
      <c r="L243" s="104"/>
      <c r="M243" s="104"/>
      <c r="N243" s="104"/>
      <c r="O243" s="121"/>
      <c r="P243" s="104"/>
      <c r="Q243" s="104"/>
    </row>
    <row r="244" spans="1:21" s="3" customFormat="1" ht="15" customHeight="1">
      <c r="A244" s="10">
        <v>219</v>
      </c>
      <c r="B244" s="21" t="s">
        <v>185</v>
      </c>
      <c r="C244" s="14" t="s">
        <v>19</v>
      </c>
      <c r="D244" s="21"/>
      <c r="E244" s="21" t="s">
        <v>24</v>
      </c>
      <c r="F244" s="21"/>
      <c r="G244" s="19" t="s">
        <v>25</v>
      </c>
      <c r="H244" s="80"/>
      <c r="I244" s="84"/>
      <c r="J244" s="84"/>
      <c r="K244" s="94"/>
      <c r="L244" s="94"/>
      <c r="M244" s="84"/>
      <c r="N244" s="84"/>
      <c r="O244" s="84"/>
      <c r="P244" s="84"/>
      <c r="Q244" s="84"/>
    </row>
    <row r="245" spans="1:21" s="3" customFormat="1" ht="15" customHeight="1">
      <c r="A245" s="10">
        <v>220</v>
      </c>
      <c r="B245" s="21" t="s">
        <v>186</v>
      </c>
      <c r="C245" s="14"/>
      <c r="D245" s="21"/>
      <c r="E245" s="21"/>
      <c r="F245" s="22"/>
      <c r="G245" s="19" t="s">
        <v>22</v>
      </c>
      <c r="H245" s="92">
        <v>5</v>
      </c>
      <c r="I245" s="87"/>
      <c r="J245" s="87"/>
      <c r="K245" s="187"/>
      <c r="L245" s="187"/>
      <c r="M245" s="87">
        <f t="shared" ref="M245:M246" si="51">K245-L245</f>
        <v>0</v>
      </c>
      <c r="N245" s="87">
        <v>6</v>
      </c>
      <c r="O245" s="87">
        <v>5738.55</v>
      </c>
      <c r="P245" s="87">
        <v>5738.55</v>
      </c>
      <c r="Q245" s="90">
        <f t="shared" ref="Q245:Q246" si="52">O245-P245</f>
        <v>0</v>
      </c>
      <c r="R245" s="20"/>
      <c r="S245" s="20"/>
      <c r="U245" s="20"/>
    </row>
    <row r="246" spans="1:21" s="3" customFormat="1" ht="15" customHeight="1">
      <c r="A246" s="10">
        <v>221</v>
      </c>
      <c r="B246" s="21" t="s">
        <v>187</v>
      </c>
      <c r="C246" s="14" t="s">
        <v>19</v>
      </c>
      <c r="D246" s="10"/>
      <c r="E246" s="21" t="s">
        <v>188</v>
      </c>
      <c r="F246" s="23"/>
      <c r="G246" s="19" t="s">
        <v>22</v>
      </c>
      <c r="H246" s="92">
        <v>11</v>
      </c>
      <c r="I246" s="87">
        <v>4</v>
      </c>
      <c r="J246" s="87">
        <v>4</v>
      </c>
      <c r="K246" s="87">
        <v>6831.34</v>
      </c>
      <c r="L246" s="87">
        <v>6831.34</v>
      </c>
      <c r="M246" s="87">
        <f t="shared" si="51"/>
        <v>0</v>
      </c>
      <c r="N246" s="87">
        <v>7</v>
      </c>
      <c r="O246" s="90">
        <v>16329.66</v>
      </c>
      <c r="P246" s="90">
        <v>16329.66</v>
      </c>
      <c r="Q246" s="90">
        <f t="shared" si="52"/>
        <v>0</v>
      </c>
      <c r="R246" s="20"/>
      <c r="S246" s="20"/>
      <c r="U246" s="20"/>
    </row>
    <row r="247" spans="1:21" s="3" customFormat="1" ht="15" customHeight="1">
      <c r="A247" s="10">
        <v>222</v>
      </c>
      <c r="B247" s="21" t="s">
        <v>189</v>
      </c>
      <c r="C247" s="14"/>
      <c r="D247" s="10"/>
      <c r="E247" s="21"/>
      <c r="F247" s="23"/>
      <c r="G247" s="19" t="s">
        <v>25</v>
      </c>
      <c r="H247" s="80"/>
      <c r="I247" s="84"/>
      <c r="J247" s="84"/>
      <c r="K247" s="84"/>
      <c r="L247" s="84"/>
      <c r="M247" s="84"/>
      <c r="N247" s="84"/>
      <c r="O247" s="84"/>
      <c r="P247" s="84"/>
      <c r="Q247" s="138"/>
      <c r="R247" s="18"/>
    </row>
    <row r="248" spans="1:21" s="3" customFormat="1" ht="15" customHeight="1">
      <c r="A248" s="10">
        <v>223</v>
      </c>
      <c r="B248" s="21" t="s">
        <v>190</v>
      </c>
      <c r="C248" s="14" t="s">
        <v>19</v>
      </c>
      <c r="D248" s="10"/>
      <c r="E248" s="21" t="s">
        <v>24</v>
      </c>
      <c r="F248" s="23"/>
      <c r="G248" s="19" t="s">
        <v>22</v>
      </c>
      <c r="H248" s="92">
        <v>1</v>
      </c>
      <c r="I248" s="87"/>
      <c r="J248" s="87"/>
      <c r="K248" s="87"/>
      <c r="L248" s="87"/>
      <c r="M248" s="87">
        <f t="shared" ref="M248:M249" si="53">K248-L248</f>
        <v>0</v>
      </c>
      <c r="N248" s="87">
        <v>9</v>
      </c>
      <c r="O248" s="87">
        <f>2370.9+9635.1</f>
        <v>12006</v>
      </c>
      <c r="P248" s="87">
        <f>2370.9+9635.1</f>
        <v>12006</v>
      </c>
      <c r="Q248" s="90">
        <f t="shared" ref="Q248:Q249" si="54">O248-P248</f>
        <v>0</v>
      </c>
      <c r="R248" s="20"/>
      <c r="S248" s="20"/>
      <c r="U248" s="20"/>
    </row>
    <row r="249" spans="1:21" s="3" customFormat="1" ht="15" customHeight="1">
      <c r="A249" s="10">
        <v>224</v>
      </c>
      <c r="B249" s="21" t="s">
        <v>191</v>
      </c>
      <c r="C249" s="14" t="s">
        <v>19</v>
      </c>
      <c r="D249" s="10"/>
      <c r="E249" s="21" t="s">
        <v>24</v>
      </c>
      <c r="F249" s="23"/>
      <c r="G249" s="19" t="s">
        <v>22</v>
      </c>
      <c r="H249" s="92">
        <v>4</v>
      </c>
      <c r="I249" s="87">
        <v>1</v>
      </c>
      <c r="J249" s="87">
        <v>1</v>
      </c>
      <c r="K249" s="90">
        <v>644.6</v>
      </c>
      <c r="L249" s="90">
        <v>644.6</v>
      </c>
      <c r="M249" s="87">
        <f t="shared" si="53"/>
        <v>0</v>
      </c>
      <c r="N249" s="87">
        <v>8</v>
      </c>
      <c r="O249" s="99">
        <f>15351.02+8013.74</f>
        <v>23364.760000000002</v>
      </c>
      <c r="P249" s="99">
        <f>15351.02+8013.74</f>
        <v>23364.760000000002</v>
      </c>
      <c r="Q249" s="90">
        <f t="shared" si="54"/>
        <v>0</v>
      </c>
      <c r="R249" s="20"/>
      <c r="S249" s="20"/>
      <c r="U249" s="20"/>
    </row>
    <row r="250" spans="1:21" s="3" customFormat="1" ht="15" customHeight="1">
      <c r="A250" s="10">
        <v>225</v>
      </c>
      <c r="B250" s="21" t="s">
        <v>192</v>
      </c>
      <c r="C250" s="14"/>
      <c r="D250" s="10"/>
      <c r="E250" s="21"/>
      <c r="F250" s="22"/>
      <c r="G250" s="19" t="s">
        <v>33</v>
      </c>
      <c r="H250" s="80"/>
      <c r="I250" s="84"/>
      <c r="J250" s="84"/>
      <c r="K250" s="138"/>
      <c r="L250" s="138"/>
      <c r="M250" s="84"/>
      <c r="N250" s="84"/>
      <c r="O250" s="95"/>
      <c r="P250" s="84"/>
      <c r="Q250" s="138"/>
      <c r="R250" s="18"/>
    </row>
    <row r="251" spans="1:21" s="3" customFormat="1" ht="15" customHeight="1">
      <c r="A251" s="10">
        <v>226</v>
      </c>
      <c r="B251" s="21" t="s">
        <v>192</v>
      </c>
      <c r="C251" s="14"/>
      <c r="D251" s="10"/>
      <c r="E251" s="21"/>
      <c r="F251" s="23"/>
      <c r="G251" s="19" t="s">
        <v>25</v>
      </c>
      <c r="H251" s="80">
        <v>5</v>
      </c>
      <c r="I251" s="84"/>
      <c r="J251" s="84"/>
      <c r="K251" s="84"/>
      <c r="L251" s="84"/>
      <c r="M251" s="84"/>
      <c r="N251" s="84"/>
      <c r="O251" s="95"/>
      <c r="P251" s="95"/>
      <c r="Q251" s="138"/>
      <c r="R251" s="18"/>
    </row>
    <row r="252" spans="1:21" s="3" customFormat="1" ht="15" customHeight="1">
      <c r="A252" s="10">
        <v>227</v>
      </c>
      <c r="B252" s="21" t="s">
        <v>192</v>
      </c>
      <c r="C252" s="14"/>
      <c r="D252" s="10"/>
      <c r="E252" s="21"/>
      <c r="F252" s="23"/>
      <c r="G252" s="19" t="s">
        <v>22</v>
      </c>
      <c r="H252" s="92">
        <v>6</v>
      </c>
      <c r="I252" s="87"/>
      <c r="J252" s="87"/>
      <c r="K252" s="90"/>
      <c r="L252" s="90"/>
      <c r="M252" s="87">
        <f>K252-L252</f>
        <v>0</v>
      </c>
      <c r="N252" s="87"/>
      <c r="O252" s="99"/>
      <c r="P252" s="99"/>
      <c r="Q252" s="90">
        <f>O252-P252</f>
        <v>0</v>
      </c>
      <c r="R252" s="20"/>
      <c r="S252" s="20"/>
      <c r="U252" s="20"/>
    </row>
    <row r="253" spans="1:21" s="3" customFormat="1" ht="15" customHeight="1">
      <c r="A253" s="10">
        <v>228</v>
      </c>
      <c r="B253" s="21" t="s">
        <v>192</v>
      </c>
      <c r="C253" s="14"/>
      <c r="D253" s="10"/>
      <c r="E253" s="21"/>
      <c r="F253" s="23"/>
      <c r="G253" s="19" t="s">
        <v>47</v>
      </c>
      <c r="H253" s="92">
        <v>1</v>
      </c>
      <c r="I253" s="87"/>
      <c r="J253" s="87"/>
      <c r="K253" s="90"/>
      <c r="L253" s="90"/>
      <c r="M253" s="87"/>
      <c r="N253" s="87"/>
      <c r="O253" s="93"/>
      <c r="P253" s="93"/>
      <c r="Q253" s="90"/>
      <c r="R253" s="18"/>
    </row>
    <row r="254" spans="1:21" s="3" customFormat="1" ht="15" customHeight="1">
      <c r="A254" s="10">
        <v>229</v>
      </c>
      <c r="B254" s="21" t="s">
        <v>193</v>
      </c>
      <c r="C254" s="14"/>
      <c r="D254" s="10"/>
      <c r="E254" s="21"/>
      <c r="F254" s="22"/>
      <c r="G254" s="19" t="s">
        <v>25</v>
      </c>
      <c r="H254" s="80"/>
      <c r="I254" s="104"/>
      <c r="J254" s="104"/>
      <c r="K254" s="104"/>
      <c r="L254" s="104"/>
      <c r="M254" s="104"/>
      <c r="N254" s="104"/>
      <c r="O254" s="121"/>
      <c r="P254" s="104"/>
      <c r="Q254" s="104"/>
    </row>
    <row r="255" spans="1:21" s="3" customFormat="1" ht="15" customHeight="1">
      <c r="A255" s="10">
        <v>231</v>
      </c>
      <c r="B255" s="54" t="s">
        <v>194</v>
      </c>
      <c r="C255" s="14" t="s">
        <v>19</v>
      </c>
      <c r="D255" s="10"/>
      <c r="E255" s="35" t="s">
        <v>24</v>
      </c>
      <c r="F255" s="22"/>
      <c r="G255" s="19" t="s">
        <v>25</v>
      </c>
      <c r="H255" s="80"/>
      <c r="I255" s="104"/>
      <c r="J255" s="104"/>
      <c r="K255" s="104"/>
      <c r="L255" s="104"/>
      <c r="M255" s="104"/>
      <c r="N255" s="104"/>
      <c r="O255" s="104"/>
      <c r="P255" s="104"/>
      <c r="Q255" s="104"/>
      <c r="R255" s="18"/>
    </row>
    <row r="256" spans="1:21" s="3" customFormat="1" ht="15" customHeight="1">
      <c r="A256" s="10">
        <v>232</v>
      </c>
      <c r="B256" s="21" t="s">
        <v>195</v>
      </c>
      <c r="C256" s="14" t="s">
        <v>19</v>
      </c>
      <c r="D256" s="10"/>
      <c r="E256" s="21" t="s">
        <v>196</v>
      </c>
      <c r="F256" s="23"/>
      <c r="G256" s="19" t="s">
        <v>22</v>
      </c>
      <c r="H256" s="92">
        <v>18</v>
      </c>
      <c r="I256" s="87"/>
      <c r="J256" s="87"/>
      <c r="K256" s="87"/>
      <c r="L256" s="87"/>
      <c r="M256" s="87">
        <f t="shared" ref="M256:M257" si="55">K256-L256</f>
        <v>0</v>
      </c>
      <c r="N256" s="87">
        <v>34</v>
      </c>
      <c r="O256" s="90">
        <f>13496.26+10043.95+20255.54+59387.48</f>
        <v>103183.23000000001</v>
      </c>
      <c r="P256" s="90">
        <f>13496.26+10043.95+20255.54+59387.48</f>
        <v>103183.23000000001</v>
      </c>
      <c r="Q256" s="90">
        <f t="shared" ref="Q256:Q257" si="56">O256-P256</f>
        <v>0</v>
      </c>
      <c r="R256" s="20"/>
      <c r="S256" s="20"/>
      <c r="U256" s="20"/>
    </row>
    <row r="257" spans="1:1021" s="3" customFormat="1" ht="15" customHeight="1">
      <c r="A257" s="10">
        <v>233</v>
      </c>
      <c r="B257" s="21" t="s">
        <v>197</v>
      </c>
      <c r="C257" s="14" t="s">
        <v>54</v>
      </c>
      <c r="D257" s="10" t="s">
        <v>69</v>
      </c>
      <c r="E257" s="21" t="s">
        <v>24</v>
      </c>
      <c r="F257" s="23"/>
      <c r="G257" s="19" t="s">
        <v>22</v>
      </c>
      <c r="H257" s="92">
        <v>3</v>
      </c>
      <c r="I257" s="87"/>
      <c r="J257" s="87"/>
      <c r="K257" s="87"/>
      <c r="L257" s="87"/>
      <c r="M257" s="87">
        <f t="shared" si="55"/>
        <v>0</v>
      </c>
      <c r="N257" s="87">
        <v>9</v>
      </c>
      <c r="O257" s="93">
        <v>25523.81</v>
      </c>
      <c r="P257" s="93">
        <v>25523.81</v>
      </c>
      <c r="Q257" s="90">
        <f t="shared" si="56"/>
        <v>0</v>
      </c>
      <c r="R257" s="20"/>
      <c r="S257" s="20"/>
      <c r="U257" s="20"/>
    </row>
    <row r="258" spans="1:1021" s="3" customFormat="1" ht="15" customHeight="1">
      <c r="A258" s="10">
        <v>234</v>
      </c>
      <c r="B258" s="21" t="s">
        <v>197</v>
      </c>
      <c r="C258" s="14" t="s">
        <v>54</v>
      </c>
      <c r="D258" s="10" t="s">
        <v>69</v>
      </c>
      <c r="E258" s="21" t="s">
        <v>24</v>
      </c>
      <c r="F258" s="21"/>
      <c r="G258" s="19" t="s">
        <v>25</v>
      </c>
      <c r="H258" s="96"/>
      <c r="I258" s="97"/>
      <c r="J258" s="97"/>
      <c r="K258" s="97"/>
      <c r="L258" s="97"/>
      <c r="M258" s="84"/>
      <c r="N258" s="170"/>
      <c r="O258" s="188"/>
      <c r="P258" s="188"/>
      <c r="Q258" s="84"/>
      <c r="R258" s="18"/>
    </row>
    <row r="259" spans="1:1021" s="3" customFormat="1" ht="15" customHeight="1">
      <c r="A259" s="10">
        <v>235</v>
      </c>
      <c r="B259" s="21" t="s">
        <v>198</v>
      </c>
      <c r="C259" s="14" t="s">
        <v>19</v>
      </c>
      <c r="D259" s="10"/>
      <c r="E259" s="21" t="s">
        <v>199</v>
      </c>
      <c r="F259" s="23"/>
      <c r="G259" s="19" t="s">
        <v>22</v>
      </c>
      <c r="H259" s="92"/>
      <c r="I259" s="87"/>
      <c r="J259" s="87"/>
      <c r="K259" s="87"/>
      <c r="L259" s="87"/>
      <c r="M259" s="87">
        <f>K259-L259</f>
        <v>0</v>
      </c>
      <c r="N259" s="87"/>
      <c r="O259" s="90"/>
      <c r="P259" s="90"/>
      <c r="Q259" s="90">
        <f>O259-P259</f>
        <v>0</v>
      </c>
      <c r="R259" s="20"/>
      <c r="S259" s="20"/>
      <c r="U259" s="20"/>
    </row>
    <row r="260" spans="1:1021" s="3" customFormat="1" ht="15" customHeight="1">
      <c r="A260" s="10">
        <v>236</v>
      </c>
      <c r="B260" s="21" t="s">
        <v>192</v>
      </c>
      <c r="C260" s="14"/>
      <c r="D260" s="10"/>
      <c r="E260" s="21"/>
      <c r="F260" s="23"/>
      <c r="G260" s="19" t="s">
        <v>21</v>
      </c>
      <c r="H260" s="92"/>
      <c r="I260" s="87"/>
      <c r="J260" s="87"/>
      <c r="K260" s="87"/>
      <c r="L260" s="87"/>
      <c r="M260" s="87"/>
      <c r="N260" s="87"/>
      <c r="O260" s="99"/>
      <c r="P260" s="99"/>
      <c r="Q260" s="90"/>
    </row>
    <row r="261" spans="1:1021" s="3" customFormat="1" ht="15" customHeight="1">
      <c r="A261" s="10">
        <v>237</v>
      </c>
      <c r="B261" s="21" t="s">
        <v>198</v>
      </c>
      <c r="C261" s="14" t="s">
        <v>19</v>
      </c>
      <c r="D261" s="10"/>
      <c r="E261" s="21" t="s">
        <v>199</v>
      </c>
      <c r="F261" s="22"/>
      <c r="G261" s="19" t="s">
        <v>21</v>
      </c>
      <c r="H261" s="80"/>
      <c r="I261" s="115"/>
      <c r="J261" s="127"/>
      <c r="K261" s="143"/>
      <c r="L261" s="143"/>
      <c r="M261" s="127"/>
      <c r="N261" s="84"/>
      <c r="O261" s="95"/>
      <c r="P261" s="95"/>
      <c r="Q261" s="84"/>
      <c r="R261" s="18"/>
    </row>
    <row r="262" spans="1:1021" s="3" customFormat="1" ht="15" customHeight="1">
      <c r="A262" s="10">
        <v>239</v>
      </c>
      <c r="B262" s="21" t="s">
        <v>200</v>
      </c>
      <c r="C262" s="14" t="s">
        <v>19</v>
      </c>
      <c r="D262" s="10"/>
      <c r="E262" s="21" t="s">
        <v>78</v>
      </c>
      <c r="F262" s="34"/>
      <c r="G262" s="19" t="s">
        <v>47</v>
      </c>
      <c r="H262" s="80"/>
      <c r="I262" s="189"/>
      <c r="J262" s="190"/>
      <c r="K262" s="191"/>
      <c r="L262" s="191"/>
      <c r="M262" s="190"/>
      <c r="N262" s="190">
        <v>3</v>
      </c>
      <c r="O262" s="192">
        <v>12612</v>
      </c>
      <c r="P262" s="193">
        <v>12612</v>
      </c>
      <c r="Q262" s="194">
        <v>0</v>
      </c>
    </row>
    <row r="263" spans="1:1021" s="3" customFormat="1" ht="15" customHeight="1">
      <c r="A263" s="10">
        <v>240</v>
      </c>
      <c r="B263" s="21" t="s">
        <v>201</v>
      </c>
      <c r="C263" s="14" t="s">
        <v>19</v>
      </c>
      <c r="D263" s="10"/>
      <c r="E263" s="21"/>
      <c r="F263" s="44"/>
      <c r="G263" s="19" t="s">
        <v>22</v>
      </c>
      <c r="H263" s="92">
        <v>5</v>
      </c>
      <c r="I263" s="87"/>
      <c r="J263" s="87"/>
      <c r="K263" s="90"/>
      <c r="L263" s="90"/>
      <c r="M263" s="87">
        <f>K263-L263</f>
        <v>0</v>
      </c>
      <c r="N263" s="175">
        <v>4</v>
      </c>
      <c r="O263" s="175">
        <v>15838.96</v>
      </c>
      <c r="P263" s="175">
        <v>15838.96</v>
      </c>
      <c r="Q263" s="90">
        <f>O263-P263</f>
        <v>0</v>
      </c>
      <c r="R263" s="20"/>
      <c r="S263" s="20"/>
      <c r="U263" s="20"/>
    </row>
    <row r="264" spans="1:1021" s="3" customFormat="1" ht="15" customHeight="1">
      <c r="A264" s="10">
        <v>241</v>
      </c>
      <c r="B264" s="55" t="s">
        <v>201</v>
      </c>
      <c r="C264" s="14" t="s">
        <v>19</v>
      </c>
      <c r="D264" s="43"/>
      <c r="E264" s="35"/>
      <c r="F264" s="56"/>
      <c r="G264" s="19" t="s">
        <v>25</v>
      </c>
      <c r="H264" s="195">
        <v>2</v>
      </c>
      <c r="I264" s="104"/>
      <c r="J264" s="104"/>
      <c r="K264" s="104"/>
      <c r="L264" s="104"/>
      <c r="M264" s="104"/>
      <c r="N264" s="104"/>
      <c r="O264" s="121"/>
      <c r="P264" s="104"/>
      <c r="Q264" s="84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8"/>
      <c r="ALB264" s="18"/>
      <c r="ALC264" s="18"/>
      <c r="ALD264" s="18"/>
      <c r="ALE264" s="18"/>
      <c r="ALF264" s="18"/>
      <c r="ALG264" s="18"/>
      <c r="ALH264" s="18"/>
      <c r="ALI264" s="18"/>
      <c r="ALJ264" s="18"/>
      <c r="ALK264" s="18"/>
      <c r="ALL264" s="18"/>
      <c r="ALM264" s="18"/>
      <c r="ALN264" s="18"/>
      <c r="ALO264" s="18"/>
      <c r="ALP264" s="18"/>
      <c r="ALQ264" s="18"/>
      <c r="ALR264" s="18"/>
      <c r="ALS264" s="18"/>
      <c r="ALT264" s="18"/>
      <c r="ALU264" s="18"/>
      <c r="ALV264" s="18"/>
      <c r="ALW264" s="18"/>
      <c r="ALX264" s="18"/>
      <c r="ALY264" s="18"/>
      <c r="ALZ264" s="18"/>
      <c r="AMA264" s="18"/>
      <c r="AMB264" s="18"/>
      <c r="AMC264" s="18"/>
      <c r="AMD264" s="18"/>
      <c r="AME264" s="18"/>
      <c r="AMF264" s="18"/>
      <c r="AMG264" s="18"/>
    </row>
    <row r="265" spans="1:1021" s="3" customFormat="1" ht="15" customHeight="1">
      <c r="A265" s="10">
        <v>242</v>
      </c>
      <c r="B265" s="21" t="s">
        <v>202</v>
      </c>
      <c r="C265" s="14"/>
      <c r="D265" s="43"/>
      <c r="E265" s="21"/>
      <c r="F265" s="23"/>
      <c r="G265" s="19" t="s">
        <v>25</v>
      </c>
      <c r="H265" s="167">
        <v>19</v>
      </c>
      <c r="I265" s="84"/>
      <c r="J265" s="84"/>
      <c r="K265" s="84"/>
      <c r="L265" s="84"/>
      <c r="M265" s="84"/>
      <c r="N265" s="84"/>
      <c r="O265" s="84"/>
      <c r="P265" s="84"/>
      <c r="Q265" s="138"/>
      <c r="R265" s="18"/>
    </row>
    <row r="266" spans="1:1021" s="3" customFormat="1" ht="15" customHeight="1">
      <c r="A266" s="10">
        <v>243</v>
      </c>
      <c r="B266" s="21" t="s">
        <v>203</v>
      </c>
      <c r="C266" s="14" t="s">
        <v>19</v>
      </c>
      <c r="D266" s="43"/>
      <c r="E266" s="21" t="s">
        <v>204</v>
      </c>
      <c r="F266" s="23"/>
      <c r="G266" s="19" t="s">
        <v>22</v>
      </c>
      <c r="H266" s="177"/>
      <c r="I266" s="87"/>
      <c r="J266" s="87"/>
      <c r="K266" s="87"/>
      <c r="L266" s="87"/>
      <c r="M266" s="87">
        <f t="shared" ref="M266:M267" si="57">K266-L266</f>
        <v>0</v>
      </c>
      <c r="N266" s="87"/>
      <c r="O266" s="87"/>
      <c r="P266" s="87"/>
      <c r="Q266" s="90">
        <f t="shared" ref="Q266:Q267" si="58">O266-P266</f>
        <v>0</v>
      </c>
      <c r="R266" s="20"/>
      <c r="S266" s="20"/>
      <c r="U266" s="20"/>
    </row>
    <row r="267" spans="1:1021" s="3" customFormat="1" ht="15" customHeight="1">
      <c r="A267" s="10">
        <v>244</v>
      </c>
      <c r="B267" s="21" t="s">
        <v>205</v>
      </c>
      <c r="C267" s="14" t="s">
        <v>19</v>
      </c>
      <c r="D267" s="43"/>
      <c r="E267" s="21" t="s">
        <v>204</v>
      </c>
      <c r="F267" s="23"/>
      <c r="G267" s="19" t="s">
        <v>22</v>
      </c>
      <c r="H267" s="177"/>
      <c r="I267" s="87"/>
      <c r="J267" s="87"/>
      <c r="K267" s="87"/>
      <c r="L267" s="87"/>
      <c r="M267" s="87">
        <f t="shared" si="57"/>
        <v>0</v>
      </c>
      <c r="N267" s="87"/>
      <c r="O267" s="87"/>
      <c r="P267" s="87"/>
      <c r="Q267" s="90">
        <f t="shared" si="58"/>
        <v>0</v>
      </c>
      <c r="R267" s="20"/>
      <c r="S267" s="20"/>
      <c r="U267" s="20"/>
    </row>
    <row r="268" spans="1:1021" s="3" customFormat="1" ht="15" customHeight="1">
      <c r="A268" s="10">
        <v>245</v>
      </c>
      <c r="B268" s="21" t="s">
        <v>205</v>
      </c>
      <c r="C268" s="14" t="s">
        <v>19</v>
      </c>
      <c r="D268" s="21"/>
      <c r="E268" s="21" t="s">
        <v>24</v>
      </c>
      <c r="F268" s="21"/>
      <c r="G268" s="19" t="s">
        <v>33</v>
      </c>
      <c r="H268" s="80">
        <v>2</v>
      </c>
      <c r="I268" s="103"/>
      <c r="J268" s="103"/>
      <c r="K268" s="104"/>
      <c r="L268" s="104"/>
      <c r="M268" s="103"/>
      <c r="N268" s="155">
        <v>3</v>
      </c>
      <c r="O268" s="155">
        <v>11136.2</v>
      </c>
      <c r="P268" s="155">
        <v>11136.2</v>
      </c>
      <c r="Q268" s="84"/>
    </row>
    <row r="269" spans="1:1021" s="3" customFormat="1" ht="15" customHeight="1">
      <c r="A269" s="10">
        <v>246</v>
      </c>
      <c r="B269" s="13" t="s">
        <v>205</v>
      </c>
      <c r="C269" s="14" t="s">
        <v>19</v>
      </c>
      <c r="D269" s="21"/>
      <c r="E269" s="21" t="s">
        <v>204</v>
      </c>
      <c r="F269" s="13"/>
      <c r="G269" s="17" t="s">
        <v>25</v>
      </c>
      <c r="H269" s="162">
        <v>4</v>
      </c>
      <c r="I269" s="196"/>
      <c r="J269" s="196"/>
      <c r="K269" s="197"/>
      <c r="L269" s="197"/>
      <c r="M269" s="84"/>
      <c r="N269" s="196"/>
      <c r="O269" s="198"/>
      <c r="P269" s="198"/>
      <c r="Q269" s="84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  <c r="JL269" s="18"/>
      <c r="JM269" s="18"/>
      <c r="JN269" s="18"/>
      <c r="JO269" s="18"/>
      <c r="JP269" s="18"/>
      <c r="JQ269" s="18"/>
      <c r="JR269" s="18"/>
      <c r="JS269" s="18"/>
      <c r="JT269" s="18"/>
      <c r="JU269" s="18"/>
      <c r="JV269" s="18"/>
      <c r="JW269" s="18"/>
      <c r="JX269" s="18"/>
      <c r="JY269" s="18"/>
      <c r="JZ269" s="18"/>
      <c r="KA269" s="18"/>
      <c r="KB269" s="18"/>
      <c r="KC269" s="18"/>
      <c r="KD269" s="18"/>
      <c r="KE269" s="18"/>
      <c r="KF269" s="18"/>
      <c r="KG269" s="18"/>
      <c r="KH269" s="18"/>
      <c r="KI269" s="18"/>
      <c r="KJ269" s="18"/>
      <c r="KK269" s="18"/>
      <c r="KL269" s="18"/>
      <c r="KM269" s="18"/>
      <c r="KN269" s="18"/>
      <c r="KO269" s="18"/>
      <c r="KP269" s="18"/>
      <c r="KQ269" s="18"/>
      <c r="KR269" s="18"/>
      <c r="KS269" s="18"/>
      <c r="KT269" s="18"/>
      <c r="KU269" s="18"/>
      <c r="KV269" s="18"/>
      <c r="KW269" s="18"/>
      <c r="KX269" s="18"/>
      <c r="KY269" s="18"/>
      <c r="KZ269" s="18"/>
      <c r="LA269" s="18"/>
      <c r="LB269" s="18"/>
      <c r="LC269" s="18"/>
      <c r="LD269" s="18"/>
      <c r="LE269" s="18"/>
      <c r="LF269" s="18"/>
      <c r="LG269" s="18"/>
      <c r="LH269" s="18"/>
      <c r="LI269" s="18"/>
      <c r="LJ269" s="18"/>
      <c r="LK269" s="18"/>
      <c r="LL269" s="18"/>
      <c r="LM269" s="18"/>
      <c r="LN269" s="18"/>
      <c r="LO269" s="18"/>
      <c r="LP269" s="18"/>
      <c r="LQ269" s="18"/>
      <c r="LR269" s="18"/>
      <c r="LS269" s="18"/>
      <c r="LT269" s="18"/>
      <c r="LU269" s="18"/>
      <c r="LV269" s="18"/>
      <c r="LW269" s="18"/>
      <c r="LX269" s="18"/>
      <c r="LY269" s="18"/>
      <c r="LZ269" s="18"/>
      <c r="MA269" s="18"/>
      <c r="MB269" s="18"/>
      <c r="MC269" s="18"/>
      <c r="MD269" s="18"/>
      <c r="ME269" s="18"/>
      <c r="MF269" s="18"/>
      <c r="MG269" s="18"/>
      <c r="MH269" s="18"/>
      <c r="MI269" s="18"/>
      <c r="MJ269" s="18"/>
      <c r="MK269" s="18"/>
      <c r="ML269" s="18"/>
      <c r="MM269" s="18"/>
      <c r="MN269" s="18"/>
      <c r="MO269" s="18"/>
      <c r="MP269" s="18"/>
      <c r="MQ269" s="18"/>
      <c r="MR269" s="18"/>
      <c r="MS269" s="18"/>
      <c r="MT269" s="18"/>
      <c r="MU269" s="18"/>
      <c r="MV269" s="18"/>
      <c r="MW269" s="18"/>
      <c r="MX269" s="18"/>
      <c r="MY269" s="18"/>
      <c r="MZ269" s="18"/>
      <c r="NA269" s="18"/>
      <c r="NB269" s="18"/>
      <c r="NC269" s="18"/>
      <c r="ND269" s="18"/>
      <c r="NE269" s="18"/>
      <c r="NF269" s="18"/>
      <c r="NG269" s="18"/>
      <c r="NH269" s="18"/>
      <c r="NI269" s="18"/>
      <c r="NJ269" s="18"/>
      <c r="NK269" s="18"/>
      <c r="NL269" s="18"/>
      <c r="NM269" s="18"/>
      <c r="NN269" s="18"/>
      <c r="NO269" s="18"/>
      <c r="NP269" s="18"/>
      <c r="NQ269" s="18"/>
      <c r="NR269" s="18"/>
      <c r="NS269" s="18"/>
      <c r="NT269" s="18"/>
      <c r="NU269" s="18"/>
      <c r="NV269" s="18"/>
      <c r="NW269" s="18"/>
      <c r="NX269" s="18"/>
      <c r="NY269" s="18"/>
      <c r="NZ269" s="18"/>
      <c r="OA269" s="18"/>
      <c r="OB269" s="18"/>
      <c r="OC269" s="18"/>
      <c r="OD269" s="18"/>
      <c r="OE269" s="18"/>
      <c r="OF269" s="18"/>
      <c r="OG269" s="18"/>
      <c r="OH269" s="18"/>
      <c r="OI269" s="18"/>
      <c r="OJ269" s="18"/>
      <c r="OK269" s="18"/>
      <c r="OL269" s="18"/>
      <c r="OM269" s="18"/>
      <c r="ON269" s="18"/>
      <c r="OO269" s="18"/>
      <c r="OP269" s="18"/>
      <c r="OQ269" s="18"/>
      <c r="OR269" s="18"/>
      <c r="OS269" s="18"/>
      <c r="OT269" s="18"/>
      <c r="OU269" s="18"/>
      <c r="OV269" s="18"/>
      <c r="OW269" s="18"/>
      <c r="OX269" s="18"/>
      <c r="OY269" s="18"/>
      <c r="OZ269" s="18"/>
      <c r="PA269" s="18"/>
      <c r="PB269" s="18"/>
      <c r="PC269" s="18"/>
      <c r="PD269" s="18"/>
      <c r="PE269" s="18"/>
      <c r="PF269" s="18"/>
      <c r="PG269" s="18"/>
      <c r="PH269" s="18"/>
      <c r="PI269" s="18"/>
      <c r="PJ269" s="18"/>
      <c r="PK269" s="18"/>
      <c r="PL269" s="18"/>
      <c r="PM269" s="18"/>
      <c r="PN269" s="18"/>
      <c r="PO269" s="18"/>
      <c r="PP269" s="18"/>
      <c r="PQ269" s="18"/>
      <c r="PR269" s="18"/>
      <c r="PS269" s="18"/>
      <c r="PT269" s="18"/>
      <c r="PU269" s="18"/>
      <c r="PV269" s="18"/>
      <c r="PW269" s="18"/>
      <c r="PX269" s="18"/>
      <c r="PY269" s="18"/>
      <c r="PZ269" s="18"/>
      <c r="QA269" s="18"/>
      <c r="QB269" s="18"/>
      <c r="QC269" s="18"/>
      <c r="QD269" s="18"/>
      <c r="QE269" s="18"/>
      <c r="QF269" s="18"/>
      <c r="QG269" s="18"/>
      <c r="QH269" s="18"/>
      <c r="QI269" s="18"/>
      <c r="QJ269" s="18"/>
      <c r="QK269" s="18"/>
      <c r="QL269" s="18"/>
      <c r="QM269" s="18"/>
      <c r="QN269" s="18"/>
      <c r="QO269" s="18"/>
      <c r="QP269" s="18"/>
      <c r="QQ269" s="18"/>
      <c r="QR269" s="18"/>
      <c r="QS269" s="18"/>
      <c r="QT269" s="18"/>
      <c r="QU269" s="18"/>
      <c r="QV269" s="18"/>
      <c r="QW269" s="18"/>
      <c r="QX269" s="18"/>
      <c r="QY269" s="18"/>
      <c r="QZ269" s="18"/>
      <c r="RA269" s="18"/>
      <c r="RB269" s="18"/>
      <c r="RC269" s="18"/>
      <c r="RD269" s="18"/>
      <c r="RE269" s="18"/>
      <c r="RF269" s="18"/>
      <c r="RG269" s="18"/>
      <c r="RH269" s="18"/>
      <c r="RI269" s="18"/>
      <c r="RJ269" s="18"/>
      <c r="RK269" s="18"/>
      <c r="RL269" s="18"/>
      <c r="RM269" s="18"/>
      <c r="RN269" s="18"/>
      <c r="RO269" s="18"/>
      <c r="RP269" s="18"/>
      <c r="RQ269" s="18"/>
      <c r="RR269" s="18"/>
      <c r="RS269" s="18"/>
      <c r="RT269" s="18"/>
      <c r="RU269" s="18"/>
      <c r="RV269" s="18"/>
      <c r="RW269" s="18"/>
      <c r="RX269" s="18"/>
      <c r="RY269" s="18"/>
      <c r="RZ269" s="18"/>
      <c r="SA269" s="18"/>
      <c r="SB269" s="18"/>
      <c r="SC269" s="18"/>
      <c r="SD269" s="18"/>
      <c r="SE269" s="18"/>
      <c r="SF269" s="18"/>
      <c r="SG269" s="18"/>
      <c r="SH269" s="18"/>
      <c r="SI269" s="18"/>
      <c r="SJ269" s="18"/>
      <c r="SK269" s="18"/>
      <c r="SL269" s="18"/>
      <c r="SM269" s="18"/>
      <c r="SN269" s="18"/>
      <c r="SO269" s="18"/>
      <c r="SP269" s="18"/>
      <c r="SQ269" s="18"/>
      <c r="SR269" s="18"/>
      <c r="SS269" s="18"/>
      <c r="ST269" s="18"/>
      <c r="SU269" s="18"/>
      <c r="SV269" s="18"/>
      <c r="SW269" s="18"/>
      <c r="SX269" s="18"/>
      <c r="SY269" s="18"/>
      <c r="SZ269" s="18"/>
      <c r="TA269" s="18"/>
      <c r="TB269" s="18"/>
      <c r="TC269" s="18"/>
      <c r="TD269" s="18"/>
      <c r="TE269" s="18"/>
      <c r="TF269" s="18"/>
      <c r="TG269" s="18"/>
      <c r="TH269" s="18"/>
      <c r="TI269" s="18"/>
      <c r="TJ269" s="18"/>
      <c r="TK269" s="18"/>
      <c r="TL269" s="18"/>
      <c r="TM269" s="18"/>
      <c r="TN269" s="18"/>
      <c r="TO269" s="18"/>
      <c r="TP269" s="18"/>
      <c r="TQ269" s="18"/>
      <c r="TR269" s="18"/>
      <c r="TS269" s="18"/>
      <c r="TT269" s="18"/>
      <c r="TU269" s="18"/>
      <c r="TV269" s="18"/>
      <c r="TW269" s="18"/>
      <c r="TX269" s="18"/>
      <c r="TY269" s="18"/>
      <c r="TZ269" s="18"/>
      <c r="UA269" s="18"/>
      <c r="UB269" s="18"/>
      <c r="UC269" s="18"/>
      <c r="UD269" s="18"/>
      <c r="UE269" s="18"/>
      <c r="UF269" s="18"/>
      <c r="UG269" s="18"/>
      <c r="UH269" s="18"/>
      <c r="UI269" s="18"/>
      <c r="UJ269" s="18"/>
      <c r="UK269" s="18"/>
      <c r="UL269" s="18"/>
      <c r="UM269" s="18"/>
      <c r="UN269" s="18"/>
      <c r="UO269" s="18"/>
      <c r="UP269" s="18"/>
      <c r="UQ269" s="18"/>
      <c r="UR269" s="18"/>
      <c r="US269" s="18"/>
      <c r="UT269" s="18"/>
      <c r="UU269" s="18"/>
      <c r="UV269" s="18"/>
      <c r="UW269" s="18"/>
      <c r="UX269" s="18"/>
      <c r="UY269" s="18"/>
      <c r="UZ269" s="18"/>
      <c r="VA269" s="18"/>
      <c r="VB269" s="18"/>
      <c r="VC269" s="18"/>
      <c r="VD269" s="18"/>
      <c r="VE269" s="18"/>
      <c r="VF269" s="18"/>
      <c r="VG269" s="18"/>
      <c r="VH269" s="18"/>
      <c r="VI269" s="18"/>
      <c r="VJ269" s="18"/>
      <c r="VK269" s="18"/>
      <c r="VL269" s="18"/>
      <c r="VM269" s="18"/>
      <c r="VN269" s="18"/>
      <c r="VO269" s="18"/>
      <c r="VP269" s="18"/>
      <c r="VQ269" s="18"/>
      <c r="VR269" s="18"/>
      <c r="VS269" s="18"/>
      <c r="VT269" s="18"/>
      <c r="VU269" s="18"/>
      <c r="VV269" s="18"/>
      <c r="VW269" s="18"/>
      <c r="VX269" s="18"/>
      <c r="VY269" s="18"/>
      <c r="VZ269" s="18"/>
      <c r="WA269" s="18"/>
      <c r="WB269" s="18"/>
      <c r="WC269" s="18"/>
      <c r="WD269" s="18"/>
      <c r="WE269" s="18"/>
      <c r="WF269" s="18"/>
      <c r="WG269" s="18"/>
      <c r="WH269" s="18"/>
      <c r="WI269" s="18"/>
      <c r="WJ269" s="18"/>
      <c r="WK269" s="18"/>
      <c r="WL269" s="18"/>
      <c r="WM269" s="18"/>
      <c r="WN269" s="18"/>
      <c r="WO269" s="18"/>
      <c r="WP269" s="18"/>
      <c r="WQ269" s="18"/>
      <c r="WR269" s="18"/>
      <c r="WS269" s="18"/>
      <c r="WT269" s="18"/>
      <c r="WU269" s="18"/>
      <c r="WV269" s="18"/>
      <c r="WW269" s="18"/>
      <c r="WX269" s="18"/>
      <c r="WY269" s="18"/>
      <c r="WZ269" s="18"/>
      <c r="XA269" s="18"/>
      <c r="XB269" s="18"/>
      <c r="XC269" s="18"/>
      <c r="XD269" s="18"/>
      <c r="XE269" s="18"/>
      <c r="XF269" s="18"/>
      <c r="XG269" s="18"/>
      <c r="XH269" s="18"/>
      <c r="XI269" s="18"/>
      <c r="XJ269" s="18"/>
      <c r="XK269" s="18"/>
      <c r="XL269" s="18"/>
      <c r="XM269" s="18"/>
      <c r="XN269" s="18"/>
      <c r="XO269" s="18"/>
      <c r="XP269" s="18"/>
      <c r="XQ269" s="18"/>
      <c r="XR269" s="18"/>
      <c r="XS269" s="18"/>
      <c r="XT269" s="18"/>
      <c r="XU269" s="18"/>
      <c r="XV269" s="18"/>
      <c r="XW269" s="18"/>
      <c r="XX269" s="18"/>
      <c r="XY269" s="18"/>
      <c r="XZ269" s="18"/>
      <c r="YA269" s="18"/>
      <c r="YB269" s="18"/>
      <c r="YC269" s="18"/>
      <c r="YD269" s="18"/>
      <c r="YE269" s="18"/>
      <c r="YF269" s="18"/>
      <c r="YG269" s="18"/>
      <c r="YH269" s="18"/>
      <c r="YI269" s="18"/>
      <c r="YJ269" s="18"/>
      <c r="YK269" s="18"/>
      <c r="YL269" s="18"/>
      <c r="YM269" s="18"/>
      <c r="YN269" s="18"/>
      <c r="YO269" s="18"/>
      <c r="YP269" s="18"/>
      <c r="YQ269" s="18"/>
      <c r="YR269" s="18"/>
      <c r="YS269" s="18"/>
      <c r="YT269" s="18"/>
      <c r="YU269" s="18"/>
      <c r="YV269" s="18"/>
      <c r="YW269" s="18"/>
      <c r="YX269" s="18"/>
      <c r="YY269" s="18"/>
      <c r="YZ269" s="18"/>
      <c r="ZA269" s="18"/>
      <c r="ZB269" s="18"/>
      <c r="ZC269" s="18"/>
      <c r="ZD269" s="18"/>
      <c r="ZE269" s="18"/>
      <c r="ZF269" s="18"/>
      <c r="ZG269" s="18"/>
      <c r="ZH269" s="18"/>
      <c r="ZI269" s="18"/>
      <c r="ZJ269" s="18"/>
      <c r="ZK269" s="18"/>
      <c r="ZL269" s="18"/>
      <c r="ZM269" s="18"/>
      <c r="ZN269" s="18"/>
      <c r="ZO269" s="18"/>
      <c r="ZP269" s="18"/>
      <c r="ZQ269" s="18"/>
      <c r="ZR269" s="18"/>
      <c r="ZS269" s="18"/>
      <c r="ZT269" s="18"/>
      <c r="ZU269" s="18"/>
      <c r="ZV269" s="18"/>
      <c r="ZW269" s="18"/>
      <c r="ZX269" s="18"/>
      <c r="ZY269" s="18"/>
      <c r="ZZ269" s="18"/>
      <c r="AAA269" s="18"/>
      <c r="AAB269" s="18"/>
      <c r="AAC269" s="18"/>
      <c r="AAD269" s="18"/>
      <c r="AAE269" s="18"/>
      <c r="AAF269" s="18"/>
      <c r="AAG269" s="18"/>
      <c r="AAH269" s="18"/>
      <c r="AAI269" s="18"/>
      <c r="AAJ269" s="18"/>
      <c r="AAK269" s="18"/>
      <c r="AAL269" s="18"/>
      <c r="AAM269" s="18"/>
      <c r="AAN269" s="18"/>
      <c r="AAO269" s="18"/>
      <c r="AAP269" s="18"/>
      <c r="AAQ269" s="18"/>
      <c r="AAR269" s="18"/>
      <c r="AAS269" s="18"/>
      <c r="AAT269" s="18"/>
      <c r="AAU269" s="18"/>
      <c r="AAV269" s="18"/>
      <c r="AAW269" s="18"/>
      <c r="AAX269" s="18"/>
      <c r="AAY269" s="18"/>
      <c r="AAZ269" s="18"/>
      <c r="ABA269" s="18"/>
      <c r="ABB269" s="18"/>
      <c r="ABC269" s="18"/>
      <c r="ABD269" s="18"/>
      <c r="ABE269" s="18"/>
      <c r="ABF269" s="18"/>
      <c r="ABG269" s="18"/>
      <c r="ABH269" s="18"/>
      <c r="ABI269" s="18"/>
      <c r="ABJ269" s="18"/>
      <c r="ABK269" s="18"/>
      <c r="ABL269" s="18"/>
      <c r="ABM269" s="18"/>
      <c r="ABN269" s="18"/>
      <c r="ABO269" s="18"/>
      <c r="ABP269" s="18"/>
      <c r="ABQ269" s="18"/>
      <c r="ABR269" s="18"/>
      <c r="ABS269" s="18"/>
      <c r="ABT269" s="18"/>
      <c r="ABU269" s="18"/>
      <c r="ABV269" s="18"/>
      <c r="ABW269" s="18"/>
      <c r="ABX269" s="18"/>
      <c r="ABY269" s="18"/>
      <c r="ABZ269" s="18"/>
      <c r="ACA269" s="18"/>
      <c r="ACB269" s="18"/>
      <c r="ACC269" s="18"/>
      <c r="ACD269" s="18"/>
      <c r="ACE269" s="18"/>
      <c r="ACF269" s="18"/>
      <c r="ACG269" s="18"/>
      <c r="ACH269" s="18"/>
      <c r="ACI269" s="18"/>
      <c r="ACJ269" s="18"/>
      <c r="ACK269" s="18"/>
      <c r="ACL269" s="18"/>
      <c r="ACM269" s="18"/>
      <c r="ACN269" s="18"/>
      <c r="ACO269" s="18"/>
      <c r="ACP269" s="18"/>
      <c r="ACQ269" s="18"/>
      <c r="ACR269" s="18"/>
      <c r="ACS269" s="18"/>
      <c r="ACT269" s="18"/>
      <c r="ACU269" s="18"/>
      <c r="ACV269" s="18"/>
      <c r="ACW269" s="18"/>
      <c r="ACX269" s="18"/>
      <c r="ACY269" s="18"/>
      <c r="ACZ269" s="18"/>
      <c r="ADA269" s="18"/>
      <c r="ADB269" s="18"/>
      <c r="ADC269" s="18"/>
      <c r="ADD269" s="18"/>
      <c r="ADE269" s="18"/>
      <c r="ADF269" s="18"/>
      <c r="ADG269" s="18"/>
      <c r="ADH269" s="18"/>
      <c r="ADI269" s="18"/>
      <c r="ADJ269" s="18"/>
      <c r="ADK269" s="18"/>
      <c r="ADL269" s="18"/>
      <c r="ADM269" s="18"/>
      <c r="ADN269" s="18"/>
      <c r="ADO269" s="18"/>
      <c r="ADP269" s="18"/>
      <c r="ADQ269" s="18"/>
      <c r="ADR269" s="18"/>
      <c r="ADS269" s="18"/>
      <c r="ADT269" s="18"/>
      <c r="ADU269" s="18"/>
      <c r="ADV269" s="18"/>
      <c r="ADW269" s="18"/>
      <c r="ADX269" s="18"/>
      <c r="ADY269" s="18"/>
      <c r="ADZ269" s="18"/>
      <c r="AEA269" s="18"/>
      <c r="AEB269" s="18"/>
      <c r="AEC269" s="18"/>
      <c r="AED269" s="18"/>
      <c r="AEE269" s="18"/>
      <c r="AEF269" s="18"/>
      <c r="AEG269" s="18"/>
      <c r="AEH269" s="18"/>
      <c r="AEI269" s="18"/>
      <c r="AEJ269" s="18"/>
      <c r="AEK269" s="18"/>
      <c r="AEL269" s="18"/>
      <c r="AEM269" s="18"/>
      <c r="AEN269" s="18"/>
      <c r="AEO269" s="18"/>
      <c r="AEP269" s="18"/>
      <c r="AEQ269" s="18"/>
      <c r="AER269" s="18"/>
      <c r="AES269" s="18"/>
      <c r="AET269" s="18"/>
      <c r="AEU269" s="18"/>
      <c r="AEV269" s="18"/>
      <c r="AEW269" s="18"/>
      <c r="AEX269" s="18"/>
      <c r="AEY269" s="18"/>
      <c r="AEZ269" s="18"/>
      <c r="AFA269" s="18"/>
      <c r="AFB269" s="18"/>
      <c r="AFC269" s="18"/>
      <c r="AFD269" s="18"/>
      <c r="AFE269" s="18"/>
      <c r="AFF269" s="18"/>
      <c r="AFG269" s="18"/>
      <c r="AFH269" s="18"/>
      <c r="AFI269" s="18"/>
      <c r="AFJ269" s="18"/>
      <c r="AFK269" s="18"/>
      <c r="AFL269" s="18"/>
      <c r="AFM269" s="18"/>
      <c r="AFN269" s="18"/>
      <c r="AFO269" s="18"/>
      <c r="AFP269" s="18"/>
      <c r="AFQ269" s="18"/>
      <c r="AFR269" s="18"/>
      <c r="AFS269" s="18"/>
      <c r="AFT269" s="18"/>
      <c r="AFU269" s="18"/>
      <c r="AFV269" s="18"/>
      <c r="AFW269" s="18"/>
      <c r="AFX269" s="18"/>
      <c r="AFY269" s="18"/>
      <c r="AFZ269" s="18"/>
      <c r="AGA269" s="18"/>
      <c r="AGB269" s="18"/>
      <c r="AGC269" s="18"/>
      <c r="AGD269" s="18"/>
      <c r="AGE269" s="18"/>
      <c r="AGF269" s="18"/>
      <c r="AGG269" s="18"/>
      <c r="AGH269" s="18"/>
      <c r="AGI269" s="18"/>
      <c r="AGJ269" s="18"/>
      <c r="AGK269" s="18"/>
      <c r="AGL269" s="18"/>
      <c r="AGM269" s="18"/>
      <c r="AGN269" s="18"/>
      <c r="AGO269" s="18"/>
      <c r="AGP269" s="18"/>
      <c r="AGQ269" s="18"/>
      <c r="AGR269" s="18"/>
      <c r="AGS269" s="18"/>
      <c r="AGT269" s="18"/>
      <c r="AGU269" s="18"/>
      <c r="AGV269" s="18"/>
      <c r="AGW269" s="18"/>
      <c r="AGX269" s="18"/>
      <c r="AGY269" s="18"/>
      <c r="AGZ269" s="18"/>
      <c r="AHA269" s="18"/>
      <c r="AHB269" s="18"/>
      <c r="AHC269" s="18"/>
      <c r="AHD269" s="18"/>
      <c r="AHE269" s="18"/>
      <c r="AHF269" s="18"/>
      <c r="AHG269" s="18"/>
      <c r="AHH269" s="18"/>
      <c r="AHI269" s="18"/>
      <c r="AHJ269" s="18"/>
      <c r="AHK269" s="18"/>
      <c r="AHL269" s="18"/>
      <c r="AHM269" s="18"/>
      <c r="AHN269" s="18"/>
      <c r="AHO269" s="18"/>
      <c r="AHP269" s="18"/>
      <c r="AHQ269" s="18"/>
      <c r="AHR269" s="18"/>
      <c r="AHS269" s="18"/>
      <c r="AHT269" s="18"/>
      <c r="AHU269" s="18"/>
      <c r="AHV269" s="18"/>
      <c r="AHW269" s="18"/>
      <c r="AHX269" s="18"/>
      <c r="AHY269" s="18"/>
      <c r="AHZ269" s="18"/>
      <c r="AIA269" s="18"/>
      <c r="AIB269" s="18"/>
      <c r="AIC269" s="18"/>
      <c r="AID269" s="18"/>
      <c r="AIE269" s="18"/>
      <c r="AIF269" s="18"/>
      <c r="AIG269" s="18"/>
      <c r="AIH269" s="18"/>
      <c r="AII269" s="18"/>
      <c r="AIJ269" s="18"/>
      <c r="AIK269" s="18"/>
      <c r="AIL269" s="18"/>
      <c r="AIM269" s="18"/>
      <c r="AIN269" s="18"/>
      <c r="AIO269" s="18"/>
      <c r="AIP269" s="18"/>
      <c r="AIQ269" s="18"/>
      <c r="AIR269" s="18"/>
      <c r="AIS269" s="18"/>
      <c r="AIT269" s="18"/>
      <c r="AIU269" s="18"/>
      <c r="AIV269" s="18"/>
      <c r="AIW269" s="18"/>
      <c r="AIX269" s="18"/>
      <c r="AIY269" s="18"/>
      <c r="AIZ269" s="18"/>
      <c r="AJA269" s="18"/>
      <c r="AJB269" s="18"/>
      <c r="AJC269" s="18"/>
      <c r="AJD269" s="18"/>
      <c r="AJE269" s="18"/>
      <c r="AJF269" s="18"/>
      <c r="AJG269" s="18"/>
      <c r="AJH269" s="18"/>
      <c r="AJI269" s="18"/>
      <c r="AJJ269" s="18"/>
      <c r="AJK269" s="18"/>
      <c r="AJL269" s="18"/>
      <c r="AJM269" s="18"/>
      <c r="AJN269" s="18"/>
      <c r="AJO269" s="18"/>
      <c r="AJP269" s="18"/>
      <c r="AJQ269" s="18"/>
      <c r="AJR269" s="18"/>
      <c r="AJS269" s="18"/>
      <c r="AJT269" s="18"/>
      <c r="AJU269" s="18"/>
      <c r="AJV269" s="18"/>
      <c r="AJW269" s="18"/>
      <c r="AJX269" s="18"/>
      <c r="AJY269" s="18"/>
      <c r="AJZ269" s="18"/>
      <c r="AKA269" s="18"/>
      <c r="AKB269" s="18"/>
      <c r="AKC269" s="18"/>
      <c r="AKD269" s="18"/>
      <c r="AKE269" s="18"/>
      <c r="AKF269" s="18"/>
      <c r="AKG269" s="18"/>
      <c r="AKH269" s="18"/>
      <c r="AKI269" s="18"/>
      <c r="AKJ269" s="18"/>
      <c r="AKK269" s="18"/>
      <c r="AKL269" s="18"/>
      <c r="AKM269" s="18"/>
      <c r="AKN269" s="18"/>
      <c r="AKO269" s="18"/>
      <c r="AKP269" s="18"/>
      <c r="AKQ269" s="18"/>
      <c r="AKR269" s="18"/>
      <c r="AKS269" s="18"/>
      <c r="AKT269" s="18"/>
      <c r="AKU269" s="18"/>
      <c r="AKV269" s="18"/>
      <c r="AKW269" s="18"/>
      <c r="AKX269" s="18"/>
      <c r="AKY269" s="18"/>
      <c r="AKZ269" s="18"/>
      <c r="ALA269" s="18"/>
      <c r="ALB269" s="18"/>
      <c r="ALC269" s="18"/>
      <c r="ALD269" s="18"/>
      <c r="ALE269" s="18"/>
      <c r="ALF269" s="18"/>
      <c r="ALG269" s="18"/>
      <c r="ALH269" s="18"/>
      <c r="ALI269" s="18"/>
      <c r="ALJ269" s="18"/>
      <c r="ALK269" s="18"/>
      <c r="ALL269" s="18"/>
      <c r="ALM269" s="18"/>
      <c r="ALN269" s="18"/>
      <c r="ALO269" s="18"/>
      <c r="ALP269" s="18"/>
      <c r="ALQ269" s="18"/>
      <c r="ALR269" s="18"/>
      <c r="ALS269" s="18"/>
      <c r="ALT269" s="18"/>
      <c r="ALU269" s="18"/>
      <c r="ALV269" s="18"/>
      <c r="ALW269" s="18"/>
      <c r="ALX269" s="18"/>
      <c r="ALY269" s="18"/>
      <c r="ALZ269" s="18"/>
      <c r="AMA269" s="18"/>
      <c r="AMB269" s="18"/>
      <c r="AMC269" s="18"/>
      <c r="AMD269" s="18"/>
      <c r="AME269" s="18"/>
      <c r="AMF269" s="18"/>
      <c r="AMG269" s="18"/>
    </row>
    <row r="270" spans="1:1021" s="3" customFormat="1" ht="15" customHeight="1">
      <c r="A270" s="10">
        <v>247</v>
      </c>
      <c r="B270" s="55" t="s">
        <v>206</v>
      </c>
      <c r="C270" s="42" t="s">
        <v>19</v>
      </c>
      <c r="D270" s="43"/>
      <c r="E270" s="35" t="s">
        <v>207</v>
      </c>
      <c r="F270" s="57"/>
      <c r="G270" s="17" t="s">
        <v>22</v>
      </c>
      <c r="H270" s="199"/>
      <c r="I270" s="200"/>
      <c r="J270" s="200"/>
      <c r="K270" s="200"/>
      <c r="L270" s="200"/>
      <c r="M270" s="87">
        <f>K270-L270</f>
        <v>0</v>
      </c>
      <c r="N270" s="200"/>
      <c r="O270" s="200"/>
      <c r="P270" s="200"/>
      <c r="Q270" s="90">
        <f>O270-P270</f>
        <v>0</v>
      </c>
      <c r="R270" s="20"/>
      <c r="S270" s="20"/>
      <c r="T270" s="18"/>
      <c r="U270" s="20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</row>
    <row r="271" spans="1:1021" s="3" customFormat="1" ht="15" customHeight="1">
      <c r="A271" s="10">
        <v>248</v>
      </c>
      <c r="B271" s="21" t="s">
        <v>206</v>
      </c>
      <c r="C271" s="42" t="s">
        <v>19</v>
      </c>
      <c r="D271" s="43"/>
      <c r="E271" s="35" t="s">
        <v>207</v>
      </c>
      <c r="F271" s="52"/>
      <c r="G271" s="19" t="s">
        <v>25</v>
      </c>
      <c r="H271" s="167"/>
      <c r="I271" s="84"/>
      <c r="J271" s="84"/>
      <c r="K271" s="84"/>
      <c r="L271" s="84"/>
      <c r="M271" s="84"/>
      <c r="N271" s="198"/>
      <c r="O271" s="198"/>
      <c r="P271" s="198"/>
      <c r="Q271" s="84"/>
    </row>
    <row r="272" spans="1:1021" s="3" customFormat="1" ht="15" customHeight="1">
      <c r="A272" s="10">
        <v>249</v>
      </c>
      <c r="B272" s="21" t="s">
        <v>208</v>
      </c>
      <c r="C272" s="14" t="s">
        <v>19</v>
      </c>
      <c r="D272" s="10"/>
      <c r="E272" s="21" t="s">
        <v>147</v>
      </c>
      <c r="F272" s="23"/>
      <c r="G272" s="19" t="s">
        <v>22</v>
      </c>
      <c r="H272" s="92">
        <v>1</v>
      </c>
      <c r="I272" s="87"/>
      <c r="J272" s="87"/>
      <c r="K272" s="87"/>
      <c r="L272" s="87"/>
      <c r="M272" s="87">
        <f t="shared" ref="M272:M274" si="59">K272-L272</f>
        <v>0</v>
      </c>
      <c r="N272" s="87">
        <v>18</v>
      </c>
      <c r="O272" s="87">
        <v>30585.72</v>
      </c>
      <c r="P272" s="87">
        <v>30585.72</v>
      </c>
      <c r="Q272" s="90">
        <f t="shared" ref="Q272:Q274" si="60">O272-P272</f>
        <v>0</v>
      </c>
      <c r="R272" s="20"/>
      <c r="S272" s="20"/>
      <c r="U272" s="20"/>
    </row>
    <row r="273" spans="1:21" s="3" customFormat="1" ht="15" customHeight="1">
      <c r="A273" s="10">
        <v>250</v>
      </c>
      <c r="B273" s="21" t="s">
        <v>209</v>
      </c>
      <c r="C273" s="14" t="s">
        <v>19</v>
      </c>
      <c r="D273" s="10"/>
      <c r="E273" s="21" t="s">
        <v>24</v>
      </c>
      <c r="F273" s="23"/>
      <c r="G273" s="19" t="s">
        <v>22</v>
      </c>
      <c r="H273" s="92"/>
      <c r="I273" s="87"/>
      <c r="J273" s="87"/>
      <c r="K273" s="87"/>
      <c r="L273" s="87"/>
      <c r="M273" s="87">
        <f t="shared" si="59"/>
        <v>0</v>
      </c>
      <c r="N273" s="87"/>
      <c r="O273" s="87"/>
      <c r="P273" s="87"/>
      <c r="Q273" s="90">
        <f t="shared" si="60"/>
        <v>0</v>
      </c>
      <c r="R273" s="20"/>
      <c r="S273" s="20"/>
      <c r="U273" s="20"/>
    </row>
    <row r="274" spans="1:21" s="3" customFormat="1" ht="15" customHeight="1">
      <c r="A274" s="10">
        <v>251</v>
      </c>
      <c r="B274" s="21" t="s">
        <v>210</v>
      </c>
      <c r="C274" s="14" t="s">
        <v>19</v>
      </c>
      <c r="D274" s="10"/>
      <c r="E274" s="21" t="s">
        <v>24</v>
      </c>
      <c r="F274" s="23"/>
      <c r="G274" s="19" t="s">
        <v>22</v>
      </c>
      <c r="H274" s="92">
        <v>4</v>
      </c>
      <c r="I274" s="87"/>
      <c r="J274" s="87"/>
      <c r="K274" s="90"/>
      <c r="L274" s="90"/>
      <c r="M274" s="87">
        <f t="shared" si="59"/>
        <v>0</v>
      </c>
      <c r="N274" s="146">
        <v>4</v>
      </c>
      <c r="O274" s="201">
        <v>7086.45</v>
      </c>
      <c r="P274" s="201">
        <v>7086.45</v>
      </c>
      <c r="Q274" s="90">
        <f t="shared" si="60"/>
        <v>0</v>
      </c>
      <c r="R274" s="20"/>
      <c r="S274" s="20"/>
      <c r="U274" s="20"/>
    </row>
    <row r="275" spans="1:21" s="3" customFormat="1" ht="15" customHeight="1">
      <c r="A275" s="10"/>
      <c r="B275" s="21" t="s">
        <v>243</v>
      </c>
      <c r="C275" s="14"/>
      <c r="D275" s="10"/>
      <c r="E275" s="21"/>
      <c r="F275" s="23"/>
      <c r="G275" s="19" t="s">
        <v>25</v>
      </c>
      <c r="H275" s="116">
        <v>4</v>
      </c>
      <c r="I275" s="117"/>
      <c r="J275" s="117"/>
      <c r="K275" s="119"/>
      <c r="L275" s="119"/>
      <c r="M275" s="117"/>
      <c r="N275" s="140"/>
      <c r="O275" s="156"/>
      <c r="P275" s="201"/>
      <c r="Q275" s="119"/>
      <c r="R275" s="20"/>
      <c r="S275" s="20"/>
      <c r="U275" s="20"/>
    </row>
    <row r="276" spans="1:21" s="3" customFormat="1" ht="15" customHeight="1">
      <c r="A276" s="10">
        <v>252</v>
      </c>
      <c r="B276" s="21" t="s">
        <v>210</v>
      </c>
      <c r="C276" s="14" t="s">
        <v>19</v>
      </c>
      <c r="D276" s="10"/>
      <c r="E276" s="21" t="s">
        <v>24</v>
      </c>
      <c r="F276" s="22"/>
      <c r="G276" s="19" t="s">
        <v>25</v>
      </c>
      <c r="H276" s="96"/>
      <c r="I276" s="97"/>
      <c r="J276" s="97"/>
      <c r="K276" s="97"/>
      <c r="L276" s="97"/>
      <c r="M276" s="97"/>
      <c r="N276" s="178"/>
      <c r="O276" s="121"/>
      <c r="P276" s="104"/>
      <c r="Q276" s="97"/>
    </row>
    <row r="277" spans="1:21" s="3" customFormat="1" ht="15" customHeight="1">
      <c r="A277" s="10">
        <v>253</v>
      </c>
      <c r="B277" s="21" t="s">
        <v>211</v>
      </c>
      <c r="C277" s="14" t="s">
        <v>19</v>
      </c>
      <c r="D277" s="10"/>
      <c r="E277" s="21"/>
      <c r="F277" s="22"/>
      <c r="G277" s="19" t="s">
        <v>21</v>
      </c>
      <c r="H277" s="80"/>
      <c r="I277" s="115"/>
      <c r="J277" s="127"/>
      <c r="K277" s="143"/>
      <c r="L277" s="143"/>
      <c r="M277" s="127"/>
      <c r="N277" s="202"/>
      <c r="O277" s="203"/>
      <c r="P277" s="203"/>
      <c r="Q277" s="84"/>
    </row>
    <row r="278" spans="1:21" s="3" customFormat="1" ht="15" customHeight="1">
      <c r="A278" s="10">
        <v>254</v>
      </c>
      <c r="B278" s="21" t="s">
        <v>212</v>
      </c>
      <c r="C278" s="14"/>
      <c r="D278" s="10"/>
      <c r="E278" s="21"/>
      <c r="F278" s="22"/>
      <c r="G278" s="19" t="s">
        <v>22</v>
      </c>
      <c r="H278" s="92">
        <v>4</v>
      </c>
      <c r="I278" s="165"/>
      <c r="J278" s="204"/>
      <c r="K278" s="204"/>
      <c r="L278" s="204"/>
      <c r="M278" s="87">
        <f t="shared" ref="M278:M281" si="61">K278-L278</f>
        <v>0</v>
      </c>
      <c r="N278" s="146">
        <v>5</v>
      </c>
      <c r="O278" s="201">
        <v>9522.11</v>
      </c>
      <c r="P278" s="201">
        <v>9522.11</v>
      </c>
      <c r="Q278" s="90">
        <f t="shared" ref="Q278:Q281" si="62">O278-P278</f>
        <v>0</v>
      </c>
      <c r="R278" s="20"/>
      <c r="S278" s="20"/>
      <c r="U278" s="20"/>
    </row>
    <row r="279" spans="1:21" s="3" customFormat="1" ht="15" customHeight="1">
      <c r="A279" s="10">
        <v>255</v>
      </c>
      <c r="B279" s="21" t="s">
        <v>213</v>
      </c>
      <c r="C279" s="14"/>
      <c r="D279" s="10"/>
      <c r="E279" s="21"/>
      <c r="F279" s="22"/>
      <c r="G279" s="19" t="s">
        <v>22</v>
      </c>
      <c r="H279" s="92"/>
      <c r="I279" s="205"/>
      <c r="J279" s="206"/>
      <c r="K279" s="204"/>
      <c r="L279" s="204"/>
      <c r="M279" s="87">
        <f t="shared" si="61"/>
        <v>0</v>
      </c>
      <c r="N279" s="146"/>
      <c r="O279" s="201"/>
      <c r="P279" s="201"/>
      <c r="Q279" s="90">
        <f t="shared" si="62"/>
        <v>0</v>
      </c>
      <c r="R279" s="20"/>
      <c r="S279" s="20"/>
      <c r="U279" s="20"/>
    </row>
    <row r="280" spans="1:21" s="3" customFormat="1" ht="15" customHeight="1">
      <c r="A280" s="10">
        <v>256</v>
      </c>
      <c r="B280" s="21" t="s">
        <v>214</v>
      </c>
      <c r="C280" s="14" t="s">
        <v>19</v>
      </c>
      <c r="D280" s="10"/>
      <c r="E280" s="21" t="s">
        <v>215</v>
      </c>
      <c r="F280" s="23"/>
      <c r="G280" s="19" t="s">
        <v>22</v>
      </c>
      <c r="H280" s="92">
        <v>1</v>
      </c>
      <c r="I280" s="87"/>
      <c r="J280" s="87"/>
      <c r="K280" s="87"/>
      <c r="L280" s="87"/>
      <c r="M280" s="87">
        <f t="shared" si="61"/>
        <v>0</v>
      </c>
      <c r="N280" s="87"/>
      <c r="O280" s="87"/>
      <c r="P280" s="87"/>
      <c r="Q280" s="90">
        <f t="shared" si="62"/>
        <v>0</v>
      </c>
      <c r="R280" s="20"/>
      <c r="S280" s="20"/>
      <c r="U280" s="20"/>
    </row>
    <row r="281" spans="1:21" s="3" customFormat="1" ht="15" customHeight="1">
      <c r="A281" s="10">
        <v>257</v>
      </c>
      <c r="B281" s="34" t="s">
        <v>216</v>
      </c>
      <c r="C281" s="14" t="s">
        <v>19</v>
      </c>
      <c r="D281" s="58"/>
      <c r="E281" s="21" t="s">
        <v>24</v>
      </c>
      <c r="F281" s="23"/>
      <c r="G281" s="19" t="s">
        <v>22</v>
      </c>
      <c r="H281" s="177">
        <v>1</v>
      </c>
      <c r="I281" s="87"/>
      <c r="J281" s="87"/>
      <c r="K281" s="87"/>
      <c r="L281" s="87"/>
      <c r="M281" s="87">
        <f t="shared" si="61"/>
        <v>0</v>
      </c>
      <c r="N281" s="87"/>
      <c r="O281" s="87"/>
      <c r="P281" s="87"/>
      <c r="Q281" s="90">
        <f t="shared" si="62"/>
        <v>0</v>
      </c>
      <c r="R281" s="20"/>
      <c r="S281" s="20"/>
      <c r="U281" s="20"/>
    </row>
    <row r="282" spans="1:21" s="3" customFormat="1" ht="15" customHeight="1">
      <c r="A282" s="10">
        <v>258</v>
      </c>
      <c r="B282" s="34" t="s">
        <v>212</v>
      </c>
      <c r="C282" s="14"/>
      <c r="D282" s="58"/>
      <c r="E282" s="21"/>
      <c r="F282" s="23"/>
      <c r="G282" s="19" t="s">
        <v>25</v>
      </c>
      <c r="H282" s="177">
        <v>2</v>
      </c>
      <c r="I282" s="87"/>
      <c r="J282" s="87"/>
      <c r="K282" s="87"/>
      <c r="L282" s="87"/>
      <c r="M282" s="87"/>
      <c r="N282" s="87"/>
      <c r="O282" s="87"/>
      <c r="P282" s="87"/>
      <c r="Q282" s="90"/>
      <c r="R282" s="18"/>
    </row>
    <row r="283" spans="1:21" s="3" customFormat="1" ht="15" customHeight="1">
      <c r="A283" s="10">
        <v>259</v>
      </c>
      <c r="B283" s="21" t="s">
        <v>216</v>
      </c>
      <c r="C283" s="14" t="s">
        <v>19</v>
      </c>
      <c r="D283" s="10"/>
      <c r="E283" s="21" t="s">
        <v>24</v>
      </c>
      <c r="F283" s="22"/>
      <c r="G283" s="19" t="s">
        <v>25</v>
      </c>
      <c r="H283" s="80"/>
      <c r="I283" s="84"/>
      <c r="J283" s="84"/>
      <c r="K283" s="84"/>
      <c r="L283" s="84"/>
      <c r="M283" s="84"/>
      <c r="N283" s="84"/>
      <c r="O283" s="84"/>
      <c r="P283" s="84"/>
      <c r="Q283" s="84"/>
      <c r="R283" s="18"/>
    </row>
    <row r="284" spans="1:21" s="3" customFormat="1" ht="15" customHeight="1">
      <c r="A284" s="10">
        <v>260</v>
      </c>
      <c r="B284" s="21" t="s">
        <v>217</v>
      </c>
      <c r="C284" s="14" t="s">
        <v>19</v>
      </c>
      <c r="D284" s="10"/>
      <c r="E284" s="21" t="s">
        <v>43</v>
      </c>
      <c r="F284" s="23"/>
      <c r="G284" s="19" t="s">
        <v>22</v>
      </c>
      <c r="H284" s="92">
        <v>3</v>
      </c>
      <c r="I284" s="87">
        <v>1</v>
      </c>
      <c r="J284" s="87">
        <v>1</v>
      </c>
      <c r="K284" s="87">
        <v>1589.11</v>
      </c>
      <c r="L284" s="87">
        <v>1589.11</v>
      </c>
      <c r="M284" s="87">
        <f>K284-L284</f>
        <v>0</v>
      </c>
      <c r="N284" s="87">
        <v>10</v>
      </c>
      <c r="O284" s="87">
        <v>31432.79</v>
      </c>
      <c r="P284" s="87">
        <v>31432.79</v>
      </c>
      <c r="Q284" s="90">
        <f>O284-P284</f>
        <v>0</v>
      </c>
      <c r="R284" s="20"/>
      <c r="S284" s="20"/>
      <c r="U284" s="20"/>
    </row>
    <row r="285" spans="1:21" s="3" customFormat="1" ht="15" customHeight="1">
      <c r="A285" s="10">
        <v>261</v>
      </c>
      <c r="B285" s="21" t="s">
        <v>217</v>
      </c>
      <c r="C285" s="14" t="s">
        <v>19</v>
      </c>
      <c r="D285" s="10"/>
      <c r="E285" s="21" t="s">
        <v>43</v>
      </c>
      <c r="F285" s="22"/>
      <c r="G285" s="19" t="s">
        <v>44</v>
      </c>
      <c r="H285" s="80"/>
      <c r="I285" s="105"/>
      <c r="J285" s="105"/>
      <c r="K285" s="104"/>
      <c r="L285" s="104"/>
      <c r="M285" s="105"/>
      <c r="N285" s="107"/>
      <c r="O285" s="105"/>
      <c r="P285" s="107"/>
      <c r="Q285" s="107"/>
      <c r="R285" s="18"/>
    </row>
    <row r="286" spans="1:21" s="3" customFormat="1" ht="15" customHeight="1">
      <c r="A286" s="10">
        <v>262</v>
      </c>
      <c r="B286" s="21" t="s">
        <v>218</v>
      </c>
      <c r="C286" s="14"/>
      <c r="D286" s="10"/>
      <c r="E286" s="21" t="s">
        <v>24</v>
      </c>
      <c r="F286" s="23"/>
      <c r="G286" s="19" t="s">
        <v>25</v>
      </c>
      <c r="H286" s="92"/>
      <c r="I286" s="87"/>
      <c r="J286" s="87"/>
      <c r="K286" s="90"/>
      <c r="L286" s="90"/>
      <c r="M286" s="87"/>
      <c r="N286" s="87"/>
      <c r="O286" s="93"/>
      <c r="P286" s="87"/>
      <c r="Q286" s="90"/>
    </row>
    <row r="287" spans="1:21" s="3" customFormat="1" ht="15" customHeight="1">
      <c r="A287" s="10">
        <v>263</v>
      </c>
      <c r="B287" s="21" t="s">
        <v>219</v>
      </c>
      <c r="C287" s="14" t="s">
        <v>19</v>
      </c>
      <c r="D287" s="10"/>
      <c r="E287" s="21" t="s">
        <v>24</v>
      </c>
      <c r="F287" s="23"/>
      <c r="G287" s="19" t="s">
        <v>22</v>
      </c>
      <c r="H287" s="92"/>
      <c r="I287" s="87"/>
      <c r="J287" s="87"/>
      <c r="K287" s="90"/>
      <c r="L287" s="90"/>
      <c r="M287" s="87">
        <f t="shared" ref="M287:M288" si="63">K287-L287</f>
        <v>0</v>
      </c>
      <c r="N287" s="146"/>
      <c r="O287" s="201"/>
      <c r="P287" s="201"/>
      <c r="Q287" s="90">
        <f t="shared" ref="Q287:Q288" si="64">O287-P287</f>
        <v>0</v>
      </c>
      <c r="R287" s="20"/>
      <c r="S287" s="20"/>
      <c r="U287" s="20"/>
    </row>
    <row r="288" spans="1:21" s="3" customFormat="1" ht="15" customHeight="1">
      <c r="A288" s="10">
        <v>264</v>
      </c>
      <c r="B288" s="21" t="s">
        <v>220</v>
      </c>
      <c r="C288" s="14" t="s">
        <v>19</v>
      </c>
      <c r="D288" s="10"/>
      <c r="E288" s="21" t="s">
        <v>221</v>
      </c>
      <c r="F288" s="22"/>
      <c r="G288" s="19" t="s">
        <v>22</v>
      </c>
      <c r="H288" s="92"/>
      <c r="I288" s="87"/>
      <c r="J288" s="87"/>
      <c r="K288" s="87"/>
      <c r="L288" s="87"/>
      <c r="M288" s="87">
        <f t="shared" si="63"/>
        <v>0</v>
      </c>
      <c r="N288" s="87"/>
      <c r="O288" s="90"/>
      <c r="P288" s="90"/>
      <c r="Q288" s="90">
        <f t="shared" si="64"/>
        <v>0</v>
      </c>
      <c r="R288" s="20"/>
      <c r="S288" s="20"/>
      <c r="U288" s="20"/>
    </row>
    <row r="289" spans="1:21" s="3" customFormat="1" ht="15" customHeight="1">
      <c r="A289" s="10">
        <v>265</v>
      </c>
      <c r="B289" s="21" t="s">
        <v>220</v>
      </c>
      <c r="C289" s="14" t="s">
        <v>19</v>
      </c>
      <c r="D289" s="10"/>
      <c r="E289" s="21" t="s">
        <v>221</v>
      </c>
      <c r="F289" s="59"/>
      <c r="G289" s="19" t="s">
        <v>47</v>
      </c>
      <c r="H289" s="80"/>
      <c r="I289" s="84"/>
      <c r="J289" s="84"/>
      <c r="K289" s="138"/>
      <c r="L289" s="138"/>
      <c r="M289" s="84"/>
      <c r="N289" s="84"/>
      <c r="O289" s="138">
        <v>2732.6</v>
      </c>
      <c r="P289" s="138">
        <v>2732.6</v>
      </c>
      <c r="Q289" s="138">
        <v>0</v>
      </c>
      <c r="R289" s="18"/>
    </row>
    <row r="290" spans="1:21" s="3" customFormat="1" ht="15" customHeight="1">
      <c r="A290" s="10">
        <v>266</v>
      </c>
      <c r="B290" s="21" t="s">
        <v>222</v>
      </c>
      <c r="C290" s="14" t="s">
        <v>19</v>
      </c>
      <c r="D290" s="10"/>
      <c r="E290" s="21" t="s">
        <v>24</v>
      </c>
      <c r="F290" s="23"/>
      <c r="G290" s="19" t="s">
        <v>22</v>
      </c>
      <c r="H290" s="85">
        <v>6</v>
      </c>
      <c r="I290" s="87">
        <v>1</v>
      </c>
      <c r="J290" s="87">
        <v>1</v>
      </c>
      <c r="K290" s="90">
        <v>1341.08</v>
      </c>
      <c r="L290" s="90">
        <v>1341.08</v>
      </c>
      <c r="M290" s="87">
        <f>K290-L290</f>
        <v>0</v>
      </c>
      <c r="N290" s="87">
        <v>2</v>
      </c>
      <c r="O290" s="87">
        <v>6677.24</v>
      </c>
      <c r="P290" s="87">
        <v>6677.24</v>
      </c>
      <c r="Q290" s="90">
        <f>O290-P290</f>
        <v>0</v>
      </c>
      <c r="R290" s="20"/>
      <c r="S290" s="20"/>
      <c r="U290" s="20"/>
    </row>
    <row r="291" spans="1:21" s="3" customFormat="1" ht="15" customHeight="1">
      <c r="A291" s="10">
        <v>267</v>
      </c>
      <c r="B291" s="21" t="s">
        <v>222</v>
      </c>
      <c r="C291" s="48" t="s">
        <v>19</v>
      </c>
      <c r="D291" s="10"/>
      <c r="E291" s="21" t="s">
        <v>24</v>
      </c>
      <c r="F291" s="22"/>
      <c r="G291" s="19" t="s">
        <v>25</v>
      </c>
      <c r="H291" s="162">
        <v>1</v>
      </c>
      <c r="I291" s="84"/>
      <c r="J291" s="84"/>
      <c r="K291" s="84"/>
      <c r="L291" s="84"/>
      <c r="M291" s="84"/>
      <c r="N291" s="104"/>
      <c r="O291" s="104"/>
      <c r="P291" s="104"/>
      <c r="Q291" s="84"/>
    </row>
    <row r="292" spans="1:21" s="3" customFormat="1" ht="15" customHeight="1">
      <c r="A292" s="10">
        <v>268</v>
      </c>
      <c r="B292" s="60" t="s">
        <v>223</v>
      </c>
      <c r="C292" s="14" t="s">
        <v>19</v>
      </c>
      <c r="D292" s="10"/>
      <c r="E292" s="21" t="s">
        <v>24</v>
      </c>
      <c r="F292" s="23"/>
      <c r="G292" s="19" t="s">
        <v>22</v>
      </c>
      <c r="H292" s="116"/>
      <c r="I292" s="117"/>
      <c r="J292" s="117"/>
      <c r="K292" s="117"/>
      <c r="L292" s="117"/>
      <c r="M292" s="87">
        <f>K292-L292</f>
        <v>0</v>
      </c>
      <c r="N292" s="117"/>
      <c r="O292" s="117"/>
      <c r="P292" s="117"/>
      <c r="Q292" s="90">
        <f>O292-P292</f>
        <v>0</v>
      </c>
      <c r="R292" s="20"/>
      <c r="S292" s="20"/>
      <c r="U292" s="20"/>
    </row>
    <row r="293" spans="1:21" s="3" customFormat="1" ht="15" customHeight="1">
      <c r="A293" s="10">
        <v>269</v>
      </c>
      <c r="B293" s="60" t="s">
        <v>224</v>
      </c>
      <c r="C293" s="14" t="s">
        <v>19</v>
      </c>
      <c r="D293" s="10"/>
      <c r="E293" s="21"/>
      <c r="F293" s="22"/>
      <c r="G293" s="19" t="s">
        <v>21</v>
      </c>
      <c r="H293" s="80"/>
      <c r="I293" s="155"/>
      <c r="J293" s="155"/>
      <c r="K293" s="155"/>
      <c r="L293" s="155"/>
      <c r="M293" s="84"/>
      <c r="N293" s="84"/>
      <c r="O293" s="84"/>
      <c r="P293" s="84"/>
      <c r="Q293" s="84"/>
    </row>
    <row r="294" spans="1:21" s="3" customFormat="1" ht="15" customHeight="1">
      <c r="A294" s="10">
        <v>270</v>
      </c>
      <c r="B294" s="21" t="s">
        <v>225</v>
      </c>
      <c r="C294" s="14" t="s">
        <v>19</v>
      </c>
      <c r="D294" s="10"/>
      <c r="E294" s="21" t="s">
        <v>226</v>
      </c>
      <c r="F294" s="23"/>
      <c r="G294" s="19" t="s">
        <v>22</v>
      </c>
      <c r="H294" s="92">
        <v>10</v>
      </c>
      <c r="I294" s="87"/>
      <c r="J294" s="87"/>
      <c r="K294" s="90"/>
      <c r="L294" s="90"/>
      <c r="M294" s="87">
        <f>K294-L294</f>
        <v>0</v>
      </c>
      <c r="N294" s="87"/>
      <c r="O294" s="87"/>
      <c r="P294" s="87"/>
      <c r="Q294" s="90">
        <f>O294-P294</f>
        <v>0</v>
      </c>
      <c r="R294" s="20"/>
      <c r="S294" s="20"/>
      <c r="U294" s="20"/>
    </row>
    <row r="295" spans="1:21" s="3" customFormat="1" ht="15" customHeight="1">
      <c r="A295" s="10">
        <v>271</v>
      </c>
      <c r="B295" s="21" t="s">
        <v>225</v>
      </c>
      <c r="C295" s="14" t="s">
        <v>19</v>
      </c>
      <c r="D295" s="10"/>
      <c r="E295" s="21" t="s">
        <v>226</v>
      </c>
      <c r="F295" s="22"/>
      <c r="G295" s="19" t="s">
        <v>25</v>
      </c>
      <c r="H295" s="80"/>
      <c r="I295" s="84"/>
      <c r="J295" s="84"/>
      <c r="K295" s="84"/>
      <c r="L295" s="84"/>
      <c r="M295" s="84"/>
      <c r="N295" s="104"/>
      <c r="O295" s="104"/>
      <c r="P295" s="104"/>
      <c r="Q295" s="84"/>
    </row>
    <row r="296" spans="1:21" s="3" customFormat="1" ht="15" customHeight="1">
      <c r="A296" s="10">
        <v>272</v>
      </c>
      <c r="B296" s="21" t="s">
        <v>227</v>
      </c>
      <c r="C296" s="14" t="s">
        <v>19</v>
      </c>
      <c r="D296" s="10"/>
      <c r="E296" s="21"/>
      <c r="F296" s="22"/>
      <c r="G296" s="19" t="s">
        <v>33</v>
      </c>
      <c r="H296" s="80"/>
      <c r="I296" s="103"/>
      <c r="J296" s="103"/>
      <c r="K296" s="104"/>
      <c r="L296" s="104"/>
      <c r="M296" s="103"/>
      <c r="N296" s="84">
        <v>2</v>
      </c>
      <c r="O296" s="84">
        <v>2574.9499999999998</v>
      </c>
      <c r="P296" s="84">
        <v>2574.9499999999998</v>
      </c>
      <c r="Q296" s="84"/>
    </row>
    <row r="297" spans="1:21" s="3" customFormat="1" ht="15" customHeight="1">
      <c r="A297" s="10">
        <v>273</v>
      </c>
      <c r="B297" s="21" t="s">
        <v>228</v>
      </c>
      <c r="C297" s="14" t="s">
        <v>19</v>
      </c>
      <c r="D297" s="10"/>
      <c r="E297" s="21" t="s">
        <v>215</v>
      </c>
      <c r="F297" s="23"/>
      <c r="G297" s="19" t="s">
        <v>22</v>
      </c>
      <c r="H297" s="92">
        <v>9</v>
      </c>
      <c r="I297" s="87">
        <v>1</v>
      </c>
      <c r="J297" s="87">
        <v>1</v>
      </c>
      <c r="K297" s="87">
        <v>441.42</v>
      </c>
      <c r="L297" s="87">
        <v>441.42</v>
      </c>
      <c r="M297" s="87">
        <f t="shared" ref="M297:M298" si="65">K297-L297</f>
        <v>0</v>
      </c>
      <c r="N297" s="87">
        <v>11</v>
      </c>
      <c r="O297" s="87">
        <v>20364.900000000001</v>
      </c>
      <c r="P297" s="87">
        <v>20364.900000000001</v>
      </c>
      <c r="Q297" s="90">
        <f t="shared" ref="Q297:Q298" si="66">O297-P297</f>
        <v>0</v>
      </c>
      <c r="R297" s="20"/>
      <c r="S297" s="20"/>
      <c r="U297" s="20"/>
    </row>
    <row r="298" spans="1:21" s="3" customFormat="1" ht="15" customHeight="1">
      <c r="A298" s="10">
        <v>274</v>
      </c>
      <c r="B298" s="21" t="s">
        <v>229</v>
      </c>
      <c r="C298" s="14" t="s">
        <v>19</v>
      </c>
      <c r="D298" s="10"/>
      <c r="E298" s="21" t="s">
        <v>24</v>
      </c>
      <c r="F298" s="23"/>
      <c r="G298" s="19" t="s">
        <v>22</v>
      </c>
      <c r="H298" s="92">
        <v>13</v>
      </c>
      <c r="I298" s="87">
        <v>1</v>
      </c>
      <c r="J298" s="87">
        <v>1</v>
      </c>
      <c r="K298" s="87">
        <v>1050.49</v>
      </c>
      <c r="L298" s="87">
        <v>1050.49</v>
      </c>
      <c r="M298" s="87">
        <f t="shared" si="65"/>
        <v>0</v>
      </c>
      <c r="N298" s="87">
        <v>4</v>
      </c>
      <c r="O298" s="90">
        <f>24310.11+5426.44</f>
        <v>29736.55</v>
      </c>
      <c r="P298" s="90">
        <f>24310.11+5426.44</f>
        <v>29736.55</v>
      </c>
      <c r="Q298" s="90">
        <f t="shared" si="66"/>
        <v>0</v>
      </c>
      <c r="R298" s="20"/>
      <c r="S298" s="20"/>
      <c r="U298" s="20"/>
    </row>
    <row r="299" spans="1:21" s="3" customFormat="1" ht="15" customHeight="1">
      <c r="A299" s="10">
        <v>275</v>
      </c>
      <c r="B299" s="61" t="s">
        <v>229</v>
      </c>
      <c r="C299" s="14" t="s">
        <v>19</v>
      </c>
      <c r="D299" s="10"/>
      <c r="E299" s="21" t="s">
        <v>24</v>
      </c>
      <c r="F299" s="58"/>
      <c r="G299" s="24" t="s">
        <v>25</v>
      </c>
      <c r="H299" s="167"/>
      <c r="I299" s="155"/>
      <c r="J299" s="155"/>
      <c r="K299" s="155"/>
      <c r="L299" s="155"/>
      <c r="M299" s="84"/>
      <c r="N299" s="84"/>
      <c r="O299" s="84"/>
      <c r="P299" s="84"/>
      <c r="Q299" s="84"/>
    </row>
    <row r="300" spans="1:21" s="3" customFormat="1" ht="15" customHeight="1">
      <c r="A300" s="10">
        <v>276</v>
      </c>
      <c r="B300" s="61" t="s">
        <v>230</v>
      </c>
      <c r="C300" s="14" t="s">
        <v>54</v>
      </c>
      <c r="D300" s="10" t="s">
        <v>69</v>
      </c>
      <c r="E300" s="21" t="s">
        <v>24</v>
      </c>
      <c r="F300" s="58"/>
      <c r="G300" s="19" t="s">
        <v>22</v>
      </c>
      <c r="H300" s="177">
        <v>3</v>
      </c>
      <c r="I300" s="87"/>
      <c r="J300" s="87"/>
      <c r="K300" s="87"/>
      <c r="L300" s="87"/>
      <c r="M300" s="87">
        <f>K300-L300</f>
        <v>0</v>
      </c>
      <c r="N300" s="87">
        <v>1</v>
      </c>
      <c r="O300" s="87">
        <v>8968.24</v>
      </c>
      <c r="P300" s="87">
        <v>8968.24</v>
      </c>
      <c r="Q300" s="90">
        <f>O300-P300</f>
        <v>0</v>
      </c>
      <c r="R300" s="20"/>
      <c r="S300" s="20"/>
      <c r="U300" s="20"/>
    </row>
    <row r="301" spans="1:21" s="3" customFormat="1" ht="15" customHeight="1">
      <c r="A301" s="10">
        <v>277</v>
      </c>
      <c r="B301" s="21" t="s">
        <v>230</v>
      </c>
      <c r="C301" s="14" t="s">
        <v>54</v>
      </c>
      <c r="D301" s="10" t="s">
        <v>69</v>
      </c>
      <c r="E301" s="21" t="s">
        <v>24</v>
      </c>
      <c r="F301" s="23"/>
      <c r="G301" s="19" t="s">
        <v>25</v>
      </c>
      <c r="H301" s="80"/>
      <c r="I301" s="84"/>
      <c r="J301" s="84"/>
      <c r="K301" s="84"/>
      <c r="L301" s="84"/>
      <c r="M301" s="84"/>
      <c r="N301" s="84"/>
      <c r="O301" s="84"/>
      <c r="P301" s="84"/>
      <c r="Q301" s="138"/>
      <c r="R301" s="18"/>
    </row>
    <row r="302" spans="1:21" s="3" customFormat="1" ht="15" customHeight="1">
      <c r="A302" s="10">
        <v>278</v>
      </c>
      <c r="B302" s="62" t="s">
        <v>231</v>
      </c>
      <c r="C302" s="63" t="s">
        <v>19</v>
      </c>
      <c r="D302" s="64"/>
      <c r="E302" s="62" t="s">
        <v>24</v>
      </c>
      <c r="F302" s="65"/>
      <c r="G302" s="66" t="s">
        <v>22</v>
      </c>
      <c r="H302" s="92">
        <v>4</v>
      </c>
      <c r="I302" s="87"/>
      <c r="J302" s="87"/>
      <c r="K302" s="87"/>
      <c r="L302" s="87"/>
      <c r="M302" s="87">
        <f>K302-L302</f>
        <v>0</v>
      </c>
      <c r="N302" s="87">
        <v>9</v>
      </c>
      <c r="O302" s="87">
        <v>13678.96</v>
      </c>
      <c r="P302" s="87">
        <v>13678.96</v>
      </c>
      <c r="Q302" s="90">
        <f>O302-P302</f>
        <v>0</v>
      </c>
      <c r="R302" s="20"/>
      <c r="S302" s="20"/>
      <c r="U302" s="20"/>
    </row>
    <row r="303" spans="1:21" s="3" customFormat="1" ht="15" customHeight="1">
      <c r="A303" s="10">
        <v>279</v>
      </c>
      <c r="B303" s="21" t="s">
        <v>232</v>
      </c>
      <c r="C303" s="42" t="s">
        <v>19</v>
      </c>
      <c r="D303" s="50"/>
      <c r="E303" s="21" t="s">
        <v>24</v>
      </c>
      <c r="F303" s="51"/>
      <c r="G303" s="19" t="s">
        <v>25</v>
      </c>
      <c r="H303" s="181"/>
      <c r="I303" s="84"/>
      <c r="J303" s="84"/>
      <c r="K303" s="138"/>
      <c r="L303" s="138"/>
      <c r="M303" s="84"/>
      <c r="N303" s="104"/>
      <c r="O303" s="104"/>
      <c r="P303" s="104"/>
      <c r="Q303" s="84"/>
      <c r="R303" s="18"/>
    </row>
    <row r="304" spans="1:21" s="3" customFormat="1" ht="15" customHeight="1">
      <c r="A304" s="10">
        <v>280</v>
      </c>
      <c r="B304" s="21" t="s">
        <v>233</v>
      </c>
      <c r="C304" s="42" t="s">
        <v>19</v>
      </c>
      <c r="D304" s="43"/>
      <c r="E304" s="21" t="s">
        <v>24</v>
      </c>
      <c r="F304" s="23"/>
      <c r="G304" s="19" t="s">
        <v>22</v>
      </c>
      <c r="H304" s="177"/>
      <c r="I304" s="87"/>
      <c r="J304" s="87"/>
      <c r="K304" s="87"/>
      <c r="L304" s="87"/>
      <c r="M304" s="87">
        <f t="shared" ref="M304:M306" si="67">K304-L304</f>
        <v>0</v>
      </c>
      <c r="N304" s="87"/>
      <c r="O304" s="87"/>
      <c r="P304" s="87"/>
      <c r="Q304" s="90">
        <f t="shared" ref="Q304:Q306" si="68">O304-P304</f>
        <v>0</v>
      </c>
      <c r="R304" s="20"/>
      <c r="S304" s="20"/>
      <c r="U304" s="20"/>
    </row>
    <row r="305" spans="1:21" s="3" customFormat="1" ht="15" customHeight="1">
      <c r="A305" s="10"/>
      <c r="B305" s="21" t="s">
        <v>247</v>
      </c>
      <c r="C305" s="42"/>
      <c r="D305" s="213"/>
      <c r="E305" s="21"/>
      <c r="F305" s="23"/>
      <c r="G305" s="27" t="s">
        <v>22</v>
      </c>
      <c r="H305" s="177">
        <v>2</v>
      </c>
      <c r="I305" s="87"/>
      <c r="J305" s="87"/>
      <c r="K305" s="87"/>
      <c r="L305" s="87"/>
      <c r="M305" s="87">
        <f t="shared" si="67"/>
        <v>0</v>
      </c>
      <c r="N305" s="87"/>
      <c r="O305" s="87"/>
      <c r="P305" s="87"/>
      <c r="Q305" s="90">
        <f t="shared" si="68"/>
        <v>0</v>
      </c>
      <c r="R305" s="20"/>
      <c r="S305" s="20"/>
      <c r="U305" s="20"/>
    </row>
    <row r="306" spans="1:21" s="3" customFormat="1" ht="15" customHeight="1">
      <c r="A306" s="10">
        <v>281</v>
      </c>
      <c r="B306" s="21" t="s">
        <v>234</v>
      </c>
      <c r="C306" s="42" t="s">
        <v>19</v>
      </c>
      <c r="D306" s="64"/>
      <c r="E306" s="21" t="s">
        <v>235</v>
      </c>
      <c r="F306" s="23"/>
      <c r="G306" s="27" t="s">
        <v>22</v>
      </c>
      <c r="H306" s="92"/>
      <c r="I306" s="87"/>
      <c r="J306" s="87"/>
      <c r="K306" s="87"/>
      <c r="L306" s="87"/>
      <c r="M306" s="87">
        <f t="shared" si="67"/>
        <v>0</v>
      </c>
      <c r="N306" s="87"/>
      <c r="O306" s="90"/>
      <c r="P306" s="90"/>
      <c r="Q306" s="90">
        <f t="shared" si="68"/>
        <v>0</v>
      </c>
      <c r="R306" s="20"/>
      <c r="S306" s="20"/>
      <c r="U306" s="20"/>
    </row>
    <row r="307" spans="1:21" s="3" customFormat="1" ht="13.15" customHeight="1">
      <c r="A307" s="10">
        <v>282</v>
      </c>
      <c r="B307" s="29" t="s">
        <v>234</v>
      </c>
      <c r="C307" s="42" t="s">
        <v>19</v>
      </c>
      <c r="D307" s="58"/>
      <c r="E307" s="21" t="s">
        <v>235</v>
      </c>
      <c r="F307" s="67"/>
      <c r="G307" s="68" t="s">
        <v>25</v>
      </c>
      <c r="H307" s="167"/>
      <c r="I307" s="84"/>
      <c r="J307" s="84"/>
      <c r="K307" s="84"/>
      <c r="L307" s="84"/>
      <c r="M307" s="84"/>
      <c r="N307" s="84"/>
      <c r="O307" s="138"/>
      <c r="P307" s="155"/>
      <c r="Q307" s="84"/>
    </row>
    <row r="308" spans="1:21" s="3" customFormat="1" ht="13.15" customHeight="1">
      <c r="A308" s="10">
        <v>283</v>
      </c>
      <c r="B308" s="69" t="s">
        <v>236</v>
      </c>
      <c r="C308" s="42" t="s">
        <v>19</v>
      </c>
      <c r="D308" s="70"/>
      <c r="E308" s="21" t="s">
        <v>24</v>
      </c>
      <c r="F308" s="26"/>
      <c r="G308" s="19" t="s">
        <v>22</v>
      </c>
      <c r="H308" s="207"/>
      <c r="I308" s="87"/>
      <c r="J308" s="87"/>
      <c r="K308" s="87"/>
      <c r="L308" s="87"/>
      <c r="M308" s="87">
        <f>K308-L308</f>
        <v>0</v>
      </c>
      <c r="N308" s="87"/>
      <c r="O308" s="90"/>
      <c r="P308" s="90"/>
      <c r="Q308" s="90">
        <f>O308-P308</f>
        <v>0</v>
      </c>
      <c r="R308" s="20"/>
      <c r="S308" s="20"/>
      <c r="U308" s="20"/>
    </row>
    <row r="309" spans="1:21" s="3" customFormat="1" ht="15" customHeight="1">
      <c r="A309" s="10">
        <v>284</v>
      </c>
      <c r="B309" s="69" t="s">
        <v>236</v>
      </c>
      <c r="C309" s="42" t="s">
        <v>19</v>
      </c>
      <c r="D309" s="39"/>
      <c r="E309" s="21" t="s">
        <v>24</v>
      </c>
      <c r="F309" s="39"/>
      <c r="G309" s="35" t="s">
        <v>25</v>
      </c>
      <c r="H309" s="96"/>
      <c r="I309" s="155"/>
      <c r="J309" s="155"/>
      <c r="K309" s="155"/>
      <c r="L309" s="155"/>
      <c r="M309" s="84"/>
      <c r="N309" s="104"/>
      <c r="O309" s="104"/>
      <c r="P309" s="104"/>
      <c r="Q309" s="84"/>
    </row>
    <row r="310" spans="1:21" s="3" customFormat="1" ht="15" customHeight="1">
      <c r="A310" s="10">
        <v>286</v>
      </c>
      <c r="B310" s="71" t="s">
        <v>237</v>
      </c>
      <c r="C310" s="72" t="s">
        <v>19</v>
      </c>
      <c r="D310" s="73"/>
      <c r="E310" s="73" t="s">
        <v>24</v>
      </c>
      <c r="F310" s="73"/>
      <c r="G310" s="74" t="s">
        <v>25</v>
      </c>
      <c r="H310" s="80">
        <v>14</v>
      </c>
      <c r="I310" s="209"/>
      <c r="J310" s="209"/>
      <c r="K310" s="94"/>
      <c r="L310" s="94"/>
      <c r="M310" s="84"/>
      <c r="N310" s="209"/>
      <c r="O310" s="210"/>
      <c r="P310" s="210"/>
      <c r="Q310" s="84"/>
    </row>
    <row r="311" spans="1:21" s="75" customFormat="1" ht="15" customHeight="1">
      <c r="A311" s="10">
        <v>287</v>
      </c>
      <c r="B311" s="34" t="s">
        <v>238</v>
      </c>
      <c r="C311" s="14" t="s">
        <v>54</v>
      </c>
      <c r="D311" s="10" t="s">
        <v>69</v>
      </c>
      <c r="E311" s="21" t="s">
        <v>24</v>
      </c>
      <c r="F311" s="23"/>
      <c r="G311" s="19" t="s">
        <v>22</v>
      </c>
      <c r="H311" s="177">
        <v>5</v>
      </c>
      <c r="I311" s="87">
        <v>3</v>
      </c>
      <c r="J311" s="87">
        <v>3</v>
      </c>
      <c r="K311" s="90">
        <v>2726.29</v>
      </c>
      <c r="L311" s="90">
        <v>2726.29</v>
      </c>
      <c r="M311" s="87">
        <f>K311-L311</f>
        <v>0</v>
      </c>
      <c r="N311" s="87">
        <v>7</v>
      </c>
      <c r="O311" s="87">
        <v>25987.72</v>
      </c>
      <c r="P311" s="87">
        <v>25987.72</v>
      </c>
      <c r="Q311" s="90">
        <f>O311-P311</f>
        <v>0</v>
      </c>
      <c r="R311" s="20"/>
      <c r="S311" s="20"/>
      <c r="U311" s="20"/>
    </row>
    <row r="312" spans="1:21" s="3" customFormat="1" ht="15" customHeight="1">
      <c r="A312" s="10">
        <v>288</v>
      </c>
      <c r="B312" s="61" t="s">
        <v>238</v>
      </c>
      <c r="C312" s="14" t="s">
        <v>54</v>
      </c>
      <c r="D312" s="10" t="s">
        <v>7</v>
      </c>
      <c r="E312" s="21" t="s">
        <v>24</v>
      </c>
      <c r="F312" s="44"/>
      <c r="G312" s="35" t="s">
        <v>25</v>
      </c>
      <c r="H312" s="167">
        <v>3</v>
      </c>
      <c r="I312" s="84"/>
      <c r="J312" s="84"/>
      <c r="K312" s="84"/>
      <c r="L312" s="84"/>
      <c r="M312" s="84"/>
      <c r="N312" s="104"/>
      <c r="O312" s="104"/>
      <c r="P312" s="104"/>
      <c r="Q312" s="84"/>
    </row>
    <row r="313" spans="1:21" s="3" customFormat="1" ht="15" customHeight="1">
      <c r="A313" s="10"/>
      <c r="B313" s="61" t="s">
        <v>256</v>
      </c>
      <c r="C313" s="14"/>
      <c r="D313" s="10"/>
      <c r="E313" s="21"/>
      <c r="F313" s="44"/>
      <c r="G313" s="35" t="s">
        <v>22</v>
      </c>
      <c r="H313" s="167">
        <v>3</v>
      </c>
      <c r="I313" s="84"/>
      <c r="J313" s="84"/>
      <c r="K313" s="84"/>
      <c r="L313" s="84"/>
      <c r="M313" s="84"/>
      <c r="N313" s="104"/>
      <c r="O313" s="104"/>
      <c r="P313" s="104"/>
      <c r="Q313" s="84"/>
    </row>
    <row r="314" spans="1:21" s="3" customFormat="1" ht="14.45" customHeight="1">
      <c r="B314" s="76"/>
      <c r="H314" s="77">
        <f t="shared" ref="H314:Q314" si="69">SUM(H10:H313)</f>
        <v>924</v>
      </c>
      <c r="I314" s="77">
        <f t="shared" si="69"/>
        <v>70</v>
      </c>
      <c r="J314" s="77">
        <f t="shared" si="69"/>
        <v>72</v>
      </c>
      <c r="K314" s="78">
        <f t="shared" si="69"/>
        <v>135092.54999999999</v>
      </c>
      <c r="L314" s="78">
        <f t="shared" si="69"/>
        <v>135092.54999999999</v>
      </c>
      <c r="M314" s="77">
        <f t="shared" si="69"/>
        <v>0</v>
      </c>
      <c r="N314" s="77">
        <f t="shared" si="69"/>
        <v>810</v>
      </c>
      <c r="O314" s="77">
        <f t="shared" si="69"/>
        <v>2089804.3199999989</v>
      </c>
      <c r="P314" s="77">
        <f t="shared" si="69"/>
        <v>2083857.5299999989</v>
      </c>
      <c r="Q314" s="77">
        <f t="shared" si="69"/>
        <v>5946.79</v>
      </c>
    </row>
    <row r="315" spans="1:21" s="3" customFormat="1" ht="15" customHeight="1"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1:21" s="3" customFormat="1" ht="15" customHeight="1">
      <c r="B316" s="214"/>
      <c r="G316" s="214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1:21" s="3" customFormat="1" ht="15" customHeight="1">
      <c r="I317" s="79"/>
      <c r="J317" s="79"/>
      <c r="K317" s="79"/>
      <c r="L317" s="79"/>
      <c r="M317" s="79"/>
      <c r="N317" s="79"/>
      <c r="O317" s="79"/>
      <c r="P317" s="79"/>
      <c r="Q317" s="79"/>
    </row>
  </sheetData>
  <autoFilter ref="A9:Q316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0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>
        <v>2</v>
      </c>
      <c r="O13" s="93">
        <v>2348.42</v>
      </c>
      <c r="P13" s="93">
        <v>2348.42</v>
      </c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5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8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ref="Q17:Q18" si="4">O17-P17</f>
        <v>0</v>
      </c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4"/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13</v>
      </c>
      <c r="I20" s="101">
        <v>1</v>
      </c>
      <c r="J20" s="101">
        <v>1</v>
      </c>
      <c r="K20" s="101">
        <v>434.4</v>
      </c>
      <c r="L20" s="101">
        <v>434.4</v>
      </c>
      <c r="M20" s="87">
        <f>K20-L20</f>
        <v>0</v>
      </c>
      <c r="N20" s="101">
        <v>6</v>
      </c>
      <c r="O20" s="102">
        <v>15006.17</v>
      </c>
      <c r="P20" s="102">
        <v>15006.17</v>
      </c>
      <c r="Q20" s="90">
        <f>O20-P20</f>
        <v>0</v>
      </c>
      <c r="R20" s="20"/>
      <c r="S20" s="20"/>
      <c r="U20" s="20"/>
    </row>
    <row r="21" spans="1:1021" ht="15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3</v>
      </c>
      <c r="I22" s="87"/>
      <c r="J22" s="87"/>
      <c r="K22" s="87"/>
      <c r="L22" s="87"/>
      <c r="M22" s="87">
        <f t="shared" ref="M22:M23" si="5">K22-L22</f>
        <v>0</v>
      </c>
      <c r="N22" s="87"/>
      <c r="O22" s="93"/>
      <c r="P22" s="93"/>
      <c r="Q22" s="90">
        <f t="shared" ref="Q22:Q23" si="6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5"/>
        <v>0</v>
      </c>
      <c r="N23" s="87"/>
      <c r="O23" s="93"/>
      <c r="P23" s="87"/>
      <c r="Q23" s="90">
        <f t="shared" si="6"/>
        <v>0</v>
      </c>
      <c r="R23" s="20"/>
      <c r="S23" s="20"/>
      <c r="U23" s="20"/>
    </row>
    <row r="24" spans="1:1021" ht="15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1</v>
      </c>
      <c r="I26" s="101"/>
      <c r="J26" s="101"/>
      <c r="K26" s="101"/>
      <c r="L26" s="101"/>
      <c r="M26" s="87"/>
      <c r="N26" s="101"/>
      <c r="O26" s="102"/>
      <c r="P26" s="102"/>
      <c r="Q26" s="90"/>
      <c r="R26" s="20"/>
      <c r="S26" s="20"/>
      <c r="U26" s="20"/>
    </row>
    <row r="27" spans="1:102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1</v>
      </c>
      <c r="I27" s="82"/>
      <c r="J27" s="82"/>
      <c r="K27" s="100"/>
      <c r="L27" s="100"/>
      <c r="M27" s="84"/>
      <c r="N27" s="84"/>
      <c r="O27" s="95"/>
      <c r="P27" s="95"/>
      <c r="Q27" s="84"/>
      <c r="R27" s="18"/>
    </row>
    <row r="28" spans="1:1021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11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/>
      <c r="S28" s="20"/>
      <c r="U28" s="20"/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18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  <c r="S30" s="20"/>
      <c r="U30" s="20"/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2</v>
      </c>
      <c r="O31" s="108">
        <v>7146.8</v>
      </c>
      <c r="P31" s="108">
        <v>7146.8</v>
      </c>
      <c r="Q31" s="107"/>
      <c r="R31" s="18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3</v>
      </c>
      <c r="I32" s="109"/>
      <c r="J32" s="109"/>
      <c r="K32" s="109"/>
      <c r="L32" s="109"/>
      <c r="M32" s="87">
        <f>K32-L32</f>
        <v>0</v>
      </c>
      <c r="N32" s="109">
        <v>7</v>
      </c>
      <c r="O32" s="109">
        <v>5946.79</v>
      </c>
      <c r="P32" s="109"/>
      <c r="Q32" s="90">
        <f>O32-P32</f>
        <v>5946.79</v>
      </c>
      <c r="R32" s="20"/>
      <c r="S32" s="20"/>
      <c r="U32" s="20"/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630.6</v>
      </c>
      <c r="P33" s="114">
        <v>630.6</v>
      </c>
      <c r="Q33" s="115">
        <v>0</v>
      </c>
      <c r="R33" s="18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9</v>
      </c>
      <c r="I34" s="87"/>
      <c r="J34" s="87"/>
      <c r="K34" s="87"/>
      <c r="L34" s="87"/>
      <c r="M34" s="87">
        <f>K34-L34</f>
        <v>0</v>
      </c>
      <c r="N34" s="87"/>
      <c r="O34" s="99"/>
      <c r="P34" s="99"/>
      <c r="Q34" s="90">
        <f>O34-P34</f>
        <v>0</v>
      </c>
      <c r="R34" s="20"/>
      <c r="S34" s="20"/>
      <c r="U34" s="20"/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>
        <v>1</v>
      </c>
      <c r="I35" s="84"/>
      <c r="J35" s="84"/>
      <c r="K35" s="84"/>
      <c r="L35" s="84"/>
      <c r="M35" s="84"/>
      <c r="N35" s="84"/>
      <c r="O35" s="95"/>
      <c r="P35" s="95"/>
      <c r="Q35" s="84"/>
      <c r="R35" s="18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>O36-P36</f>
        <v>0</v>
      </c>
      <c r="R36" s="20"/>
      <c r="S36" s="20"/>
      <c r="U36" s="20"/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2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/>
      <c r="O41" s="99"/>
      <c r="P41" s="99"/>
      <c r="Q41" s="90">
        <f>O41-P41</f>
        <v>0</v>
      </c>
      <c r="R41" s="20"/>
      <c r="S41" s="20"/>
      <c r="U41" s="20"/>
    </row>
    <row r="42" spans="1:1021" ht="15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5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19</v>
      </c>
      <c r="I43" s="87"/>
      <c r="J43" s="87"/>
      <c r="K43" s="87"/>
      <c r="L43" s="87"/>
      <c r="M43" s="87">
        <f>K43-L43</f>
        <v>0</v>
      </c>
      <c r="N43" s="87">
        <v>34</v>
      </c>
      <c r="O43" s="93">
        <f>17892.73+33682.56+32335.26</f>
        <v>83910.549999999988</v>
      </c>
      <c r="P43" s="93">
        <f>17892.73+33682.56+32335.26</f>
        <v>83910.549999999988</v>
      </c>
      <c r="Q43" s="90">
        <f>O43-P43</f>
        <v>0</v>
      </c>
      <c r="R43" s="20"/>
      <c r="S43" s="20"/>
      <c r="U43" s="20"/>
    </row>
    <row r="44" spans="1:1021" ht="15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>
        <v>1</v>
      </c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7">K45-L45</f>
        <v>0</v>
      </c>
      <c r="N45" s="123"/>
      <c r="O45" s="124"/>
      <c r="P45" s="124"/>
      <c r="Q45" s="90">
        <f t="shared" ref="Q45:Q46" si="8">O45-P45</f>
        <v>0</v>
      </c>
      <c r="R45" s="20"/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7"/>
        <v>0</v>
      </c>
      <c r="N46" s="87">
        <v>17</v>
      </c>
      <c r="O46" s="90">
        <v>39357.18</v>
      </c>
      <c r="P46" s="90">
        <v>39357.18</v>
      </c>
      <c r="Q46" s="90">
        <f t="shared" si="8"/>
        <v>0</v>
      </c>
      <c r="R46" s="20"/>
      <c r="S46" s="20"/>
      <c r="U46" s="20"/>
    </row>
    <row r="47" spans="1:1021" ht="15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2</v>
      </c>
      <c r="J47" s="125">
        <v>2</v>
      </c>
      <c r="K47" s="126">
        <v>2774.64</v>
      </c>
      <c r="L47" s="126">
        <v>2774.64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10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>O48-P48</f>
        <v>0</v>
      </c>
      <c r="R48" s="20"/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6</v>
      </c>
      <c r="I51" s="87"/>
      <c r="J51" s="87"/>
      <c r="K51" s="87"/>
      <c r="L51" s="87"/>
      <c r="M51" s="87">
        <f>K51-L51</f>
        <v>0</v>
      </c>
      <c r="N51" s="87"/>
      <c r="O51" s="87"/>
      <c r="P51" s="87"/>
      <c r="Q51" s="90">
        <f>O51-P51</f>
        <v>0</v>
      </c>
      <c r="R51" s="20"/>
      <c r="S51" s="20"/>
      <c r="U51" s="20"/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137"/>
    </row>
    <row r="53" spans="1:1021" ht="15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/>
      <c r="S55" s="20"/>
      <c r="U55" s="20"/>
    </row>
    <row r="56" spans="1:1021" s="18" customFormat="1" ht="15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1</v>
      </c>
      <c r="J57" s="87">
        <v>1</v>
      </c>
      <c r="K57" s="87">
        <v>693.66</v>
      </c>
      <c r="L57" s="87">
        <v>693.66</v>
      </c>
      <c r="M57" s="87">
        <f>K57-L57</f>
        <v>0</v>
      </c>
      <c r="N57" s="87">
        <v>4</v>
      </c>
      <c r="O57" s="87">
        <v>10490.95</v>
      </c>
      <c r="P57" s="87">
        <v>10490.95</v>
      </c>
      <c r="Q57" s="90">
        <f>O57-P57</f>
        <v>0</v>
      </c>
      <c r="R57" s="20"/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9">K59-L59</f>
        <v>0</v>
      </c>
      <c r="N59" s="87">
        <v>4</v>
      </c>
      <c r="O59" s="93">
        <v>55454.89</v>
      </c>
      <c r="P59" s="93">
        <v>55454.89</v>
      </c>
      <c r="Q59" s="90">
        <f t="shared" ref="Q59:Q60" si="10">O59-P59</f>
        <v>0</v>
      </c>
      <c r="R59" s="20"/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31</v>
      </c>
      <c r="I60" s="101"/>
      <c r="J60" s="101"/>
      <c r="K60" s="101"/>
      <c r="L60" s="101"/>
      <c r="M60" s="87">
        <f t="shared" si="9"/>
        <v>0</v>
      </c>
      <c r="N60" s="101">
        <v>45</v>
      </c>
      <c r="O60" s="102">
        <f>4091.91+28497.82+58640.29</f>
        <v>91230.02</v>
      </c>
      <c r="P60" s="102">
        <f>4091.91+28497.82+58640.29</f>
        <v>91230.02</v>
      </c>
      <c r="Q60" s="90">
        <f t="shared" si="10"/>
        <v>0</v>
      </c>
      <c r="R60" s="20"/>
      <c r="S60" s="20"/>
      <c r="U60" s="20"/>
    </row>
    <row r="61" spans="1:1021" s="3" customFormat="1" ht="15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2</v>
      </c>
      <c r="O62" s="141">
        <v>10233.299999999999</v>
      </c>
      <c r="P62" s="141">
        <v>10233.299999999999</v>
      </c>
      <c r="Q62" s="90">
        <f>O62-P62</f>
        <v>0</v>
      </c>
      <c r="R62" s="20"/>
      <c r="S62" s="20"/>
      <c r="U62" s="20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257</v>
      </c>
      <c r="C64" s="14"/>
      <c r="D64" s="10"/>
      <c r="E64" s="21"/>
      <c r="F64" s="22"/>
      <c r="G64" s="19" t="s">
        <v>21</v>
      </c>
      <c r="H64" s="80">
        <v>1</v>
      </c>
      <c r="I64" s="84"/>
      <c r="J64" s="84"/>
      <c r="K64" s="84"/>
      <c r="L64" s="84"/>
      <c r="M64" s="84"/>
      <c r="N64" s="142"/>
      <c r="O64" s="148"/>
      <c r="P64" s="148"/>
      <c r="Q64" s="84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1</v>
      </c>
      <c r="I65" s="127">
        <v>1</v>
      </c>
      <c r="J65" s="127">
        <v>1</v>
      </c>
      <c r="K65" s="143">
        <v>3933.6</v>
      </c>
      <c r="L65" s="143">
        <v>3933.6</v>
      </c>
      <c r="M65" s="127"/>
      <c r="N65" s="84"/>
      <c r="O65" s="95"/>
      <c r="P65" s="95"/>
      <c r="Q65" s="84"/>
      <c r="R65" s="18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15</v>
      </c>
      <c r="I66" s="87"/>
      <c r="J66" s="87"/>
      <c r="K66" s="87"/>
      <c r="L66" s="87"/>
      <c r="M66" s="87">
        <f t="shared" ref="M66:M67" si="11">K66-L66</f>
        <v>0</v>
      </c>
      <c r="N66" s="87"/>
      <c r="O66" s="93"/>
      <c r="P66" s="93"/>
      <c r="Q66" s="90">
        <f t="shared" ref="Q66:Q67" si="12">O66-P66</f>
        <v>0</v>
      </c>
      <c r="R66" s="20"/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10</v>
      </c>
      <c r="I67" s="87">
        <v>3</v>
      </c>
      <c r="J67" s="87">
        <v>3</v>
      </c>
      <c r="K67" s="87">
        <v>6147.09</v>
      </c>
      <c r="L67" s="87">
        <v>6147.09</v>
      </c>
      <c r="M67" s="87">
        <f t="shared" si="11"/>
        <v>0</v>
      </c>
      <c r="N67" s="87">
        <v>8</v>
      </c>
      <c r="O67" s="93">
        <v>15314.75</v>
      </c>
      <c r="P67" s="93">
        <v>15314.75</v>
      </c>
      <c r="Q67" s="90">
        <f t="shared" si="12"/>
        <v>0</v>
      </c>
      <c r="R67" s="20"/>
      <c r="S67" s="20"/>
      <c r="U67" s="20"/>
    </row>
    <row r="68" spans="1:1021" ht="15" customHeight="1">
      <c r="A68" s="10"/>
      <c r="B68" s="21" t="s">
        <v>248</v>
      </c>
      <c r="C68" s="14"/>
      <c r="D68" s="10"/>
      <c r="E68" s="21"/>
      <c r="F68" s="22"/>
      <c r="G68" s="19" t="s">
        <v>25</v>
      </c>
      <c r="H68" s="92">
        <v>1</v>
      </c>
      <c r="I68" s="87"/>
      <c r="J68" s="87"/>
      <c r="K68" s="87"/>
      <c r="L68" s="87"/>
      <c r="M68" s="87"/>
      <c r="N68" s="87"/>
      <c r="O68" s="93"/>
      <c r="P68" s="93"/>
      <c r="Q68" s="90"/>
      <c r="R68" s="20"/>
      <c r="S68" s="20"/>
      <c r="U68" s="20"/>
    </row>
    <row r="69" spans="1:1021" s="3" customFormat="1" ht="15" customHeight="1">
      <c r="A69" s="10">
        <v>55</v>
      </c>
      <c r="B69" s="29" t="s">
        <v>72</v>
      </c>
      <c r="C69" s="14"/>
      <c r="D69" s="10"/>
      <c r="E69" s="21"/>
      <c r="F69" s="22"/>
      <c r="G69" s="19" t="s">
        <v>25</v>
      </c>
      <c r="H69" s="80"/>
      <c r="I69" s="104"/>
      <c r="J69" s="104"/>
      <c r="K69" s="104"/>
      <c r="L69" s="104"/>
      <c r="M69" s="104"/>
      <c r="N69" s="104"/>
      <c r="O69" s="121"/>
      <c r="P69" s="121"/>
      <c r="Q69" s="104"/>
    </row>
    <row r="70" spans="1:1021" ht="15" customHeight="1">
      <c r="A70" s="10">
        <v>56</v>
      </c>
      <c r="B70" s="21" t="s">
        <v>73</v>
      </c>
      <c r="C70" s="14"/>
      <c r="D70" s="10"/>
      <c r="E70" s="21"/>
      <c r="F70" s="23"/>
      <c r="G70" s="19" t="s">
        <v>25</v>
      </c>
      <c r="H70" s="96">
        <v>19</v>
      </c>
      <c r="I70" s="97"/>
      <c r="J70" s="97"/>
      <c r="K70" s="97"/>
      <c r="L70" s="97"/>
      <c r="M70" s="84"/>
      <c r="N70" s="97"/>
      <c r="O70" s="128"/>
      <c r="P70" s="128"/>
      <c r="Q70" s="13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</row>
    <row r="71" spans="1:1021" ht="15" customHeight="1">
      <c r="A71" s="10">
        <v>57</v>
      </c>
      <c r="B71" s="21" t="s">
        <v>74</v>
      </c>
      <c r="C71" s="14" t="s">
        <v>54</v>
      </c>
      <c r="D71" s="10"/>
      <c r="E71" s="21" t="s">
        <v>20</v>
      </c>
      <c r="F71" s="23"/>
      <c r="G71" s="19" t="s">
        <v>22</v>
      </c>
      <c r="H71" s="92">
        <v>4</v>
      </c>
      <c r="I71" s="87"/>
      <c r="J71" s="87"/>
      <c r="K71" s="87"/>
      <c r="L71" s="87"/>
      <c r="M71" s="87">
        <f>K71-L71</f>
        <v>0</v>
      </c>
      <c r="N71" s="87"/>
      <c r="O71" s="87"/>
      <c r="P71" s="87"/>
      <c r="Q71" s="90">
        <f>O71-P71</f>
        <v>0</v>
      </c>
      <c r="R71" s="20"/>
      <c r="S71" s="20"/>
      <c r="U71" s="20"/>
    </row>
    <row r="72" spans="1:1021" ht="15" customHeight="1">
      <c r="A72" s="10">
        <v>58</v>
      </c>
      <c r="B72" s="34" t="s">
        <v>74</v>
      </c>
      <c r="C72" s="14" t="s">
        <v>54</v>
      </c>
      <c r="D72" s="10"/>
      <c r="E72" s="21" t="s">
        <v>20</v>
      </c>
      <c r="F72" s="22"/>
      <c r="G72" s="19" t="s">
        <v>21</v>
      </c>
      <c r="H72" s="80"/>
      <c r="I72" s="115"/>
      <c r="J72" s="115"/>
      <c r="K72" s="120"/>
      <c r="L72" s="120"/>
      <c r="M72" s="115"/>
      <c r="N72" s="83"/>
      <c r="O72" s="122"/>
      <c r="P72" s="122"/>
      <c r="Q72" s="84"/>
      <c r="R72" s="18"/>
    </row>
    <row r="73" spans="1:1021" ht="15" customHeight="1">
      <c r="A73" s="10">
        <v>59</v>
      </c>
      <c r="B73" s="21" t="s">
        <v>75</v>
      </c>
      <c r="C73" s="14"/>
      <c r="D73" s="10"/>
      <c r="E73" s="21" t="s">
        <v>24</v>
      </c>
      <c r="F73" s="23"/>
      <c r="G73" s="19" t="s">
        <v>22</v>
      </c>
      <c r="H73" s="92"/>
      <c r="I73" s="101"/>
      <c r="J73" s="101"/>
      <c r="K73" s="101"/>
      <c r="L73" s="101"/>
      <c r="M73" s="87">
        <f>K73-L73</f>
        <v>0</v>
      </c>
      <c r="N73" s="101"/>
      <c r="O73" s="144"/>
      <c r="P73" s="144"/>
      <c r="Q73" s="90">
        <f>O73-P73</f>
        <v>0</v>
      </c>
      <c r="R73" s="20"/>
      <c r="S73" s="20"/>
      <c r="U73" s="20"/>
    </row>
    <row r="74" spans="1:1021" ht="15" customHeight="1">
      <c r="A74" s="10">
        <v>60</v>
      </c>
      <c r="B74" s="21" t="s">
        <v>75</v>
      </c>
      <c r="C74" s="14" t="s">
        <v>19</v>
      </c>
      <c r="D74" s="21"/>
      <c r="E74" s="21" t="s">
        <v>24</v>
      </c>
      <c r="F74" s="21"/>
      <c r="G74" s="19" t="s">
        <v>25</v>
      </c>
      <c r="H74" s="80"/>
      <c r="I74" s="84"/>
      <c r="J74" s="84"/>
      <c r="K74" s="94"/>
      <c r="L74" s="94"/>
      <c r="M74" s="84"/>
      <c r="N74" s="84"/>
      <c r="O74" s="95"/>
      <c r="P74" s="95"/>
      <c r="Q74" s="84"/>
      <c r="R74" s="18"/>
    </row>
    <row r="75" spans="1:1021" ht="15" customHeight="1">
      <c r="A75" s="10">
        <v>61</v>
      </c>
      <c r="B75" s="21" t="s">
        <v>76</v>
      </c>
      <c r="C75" s="14" t="s">
        <v>19</v>
      </c>
      <c r="D75" s="10"/>
      <c r="E75" s="21" t="s">
        <v>58</v>
      </c>
      <c r="F75" s="23"/>
      <c r="G75" s="19" t="s">
        <v>22</v>
      </c>
      <c r="H75" s="92">
        <v>5</v>
      </c>
      <c r="I75" s="87"/>
      <c r="J75" s="87"/>
      <c r="K75" s="87"/>
      <c r="L75" s="87"/>
      <c r="M75" s="87">
        <f>K75-L75</f>
        <v>0</v>
      </c>
      <c r="N75" s="109">
        <v>40</v>
      </c>
      <c r="O75" s="145">
        <f>26721.2+80048.76</f>
        <v>106769.95999999999</v>
      </c>
      <c r="P75" s="145">
        <f>26721.2+80048.76</f>
        <v>106769.95999999999</v>
      </c>
      <c r="Q75" s="90">
        <f>O75-P75</f>
        <v>0</v>
      </c>
      <c r="R75" s="20"/>
      <c r="S75" s="20"/>
      <c r="U75" s="20"/>
    </row>
    <row r="76" spans="1:1021" s="3" customFormat="1" ht="15" customHeight="1">
      <c r="A76" s="10">
        <v>62</v>
      </c>
      <c r="B76" s="37" t="s">
        <v>76</v>
      </c>
      <c r="C76" s="14" t="s">
        <v>19</v>
      </c>
      <c r="D76" s="10"/>
      <c r="E76" s="21" t="s">
        <v>58</v>
      </c>
      <c r="F76" s="22"/>
      <c r="G76" s="19" t="s">
        <v>47</v>
      </c>
      <c r="H76" s="80">
        <v>2</v>
      </c>
      <c r="I76" s="84"/>
      <c r="J76" s="84"/>
      <c r="K76" s="84"/>
      <c r="L76" s="84"/>
      <c r="M76" s="84"/>
      <c r="N76" s="82">
        <v>3</v>
      </c>
      <c r="O76" s="129">
        <v>6989.15</v>
      </c>
      <c r="P76" s="129">
        <v>6989.15</v>
      </c>
      <c r="Q76" s="84">
        <v>0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</row>
    <row r="77" spans="1:1021" ht="15" customHeight="1">
      <c r="A77" s="10">
        <v>63</v>
      </c>
      <c r="B77" s="21" t="s">
        <v>76</v>
      </c>
      <c r="C77" s="14" t="s">
        <v>19</v>
      </c>
      <c r="D77" s="10"/>
      <c r="E77" s="21" t="s">
        <v>58</v>
      </c>
      <c r="F77" s="22"/>
      <c r="G77" s="19" t="s">
        <v>25</v>
      </c>
      <c r="H77" s="80">
        <v>2</v>
      </c>
      <c r="I77" s="84"/>
      <c r="J77" s="84"/>
      <c r="K77" s="94"/>
      <c r="L77" s="94"/>
      <c r="M77" s="84"/>
      <c r="N77" s="84"/>
      <c r="O77" s="95"/>
      <c r="P77" s="95"/>
      <c r="Q77" s="84"/>
      <c r="R77" s="18"/>
    </row>
    <row r="78" spans="1:1021" ht="15" customHeight="1">
      <c r="A78" s="10">
        <v>64</v>
      </c>
      <c r="B78" s="21" t="s">
        <v>77</v>
      </c>
      <c r="C78" s="14" t="s">
        <v>19</v>
      </c>
      <c r="D78" s="10"/>
      <c r="E78" s="21" t="s">
        <v>78</v>
      </c>
      <c r="F78" s="23"/>
      <c r="G78" s="19" t="s">
        <v>22</v>
      </c>
      <c r="H78" s="92">
        <v>13</v>
      </c>
      <c r="I78" s="87">
        <v>2</v>
      </c>
      <c r="J78" s="87">
        <v>2</v>
      </c>
      <c r="K78" s="87">
        <v>2146.88</v>
      </c>
      <c r="L78" s="87">
        <v>2146.88</v>
      </c>
      <c r="M78" s="87">
        <f t="shared" ref="M78:M80" si="13">K78-L78</f>
        <v>0</v>
      </c>
      <c r="N78" s="146">
        <v>32</v>
      </c>
      <c r="O78" s="147">
        <v>89309.05</v>
      </c>
      <c r="P78" s="147">
        <v>89309.05</v>
      </c>
      <c r="Q78" s="90">
        <f t="shared" ref="Q78:Q80" si="14">O78-P78</f>
        <v>0</v>
      </c>
      <c r="R78" s="20"/>
      <c r="S78" s="20"/>
      <c r="U78" s="20"/>
    </row>
    <row r="79" spans="1:1021" ht="15" customHeight="1">
      <c r="A79" s="10">
        <v>65</v>
      </c>
      <c r="B79" s="21" t="s">
        <v>79</v>
      </c>
      <c r="C79" s="14"/>
      <c r="D79" s="10"/>
      <c r="E79" s="21"/>
      <c r="F79" s="23"/>
      <c r="G79" s="19" t="s">
        <v>22</v>
      </c>
      <c r="H79" s="92"/>
      <c r="I79" s="87"/>
      <c r="J79" s="87"/>
      <c r="K79" s="87"/>
      <c r="L79" s="87"/>
      <c r="M79" s="87">
        <f t="shared" si="13"/>
        <v>0</v>
      </c>
      <c r="N79" s="146"/>
      <c r="O79" s="146"/>
      <c r="P79" s="146"/>
      <c r="Q79" s="90">
        <f t="shared" si="14"/>
        <v>0</v>
      </c>
      <c r="R79" s="20"/>
      <c r="S79" s="20"/>
      <c r="U79" s="20"/>
    </row>
    <row r="80" spans="1:1021" s="3" customFormat="1" ht="15" customHeight="1">
      <c r="A80" s="10">
        <v>66</v>
      </c>
      <c r="B80" s="21" t="s">
        <v>80</v>
      </c>
      <c r="C80" s="14" t="s">
        <v>19</v>
      </c>
      <c r="D80" s="10"/>
      <c r="E80" s="21" t="s">
        <v>43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 t="shared" si="13"/>
        <v>0</v>
      </c>
      <c r="N80" s="146">
        <v>4</v>
      </c>
      <c r="O80" s="147">
        <v>4988.75</v>
      </c>
      <c r="P80" s="147">
        <v>4988.75</v>
      </c>
      <c r="Q80" s="90">
        <f t="shared" si="14"/>
        <v>0</v>
      </c>
      <c r="R80" s="20"/>
      <c r="S80" s="20"/>
      <c r="U80" s="20"/>
    </row>
    <row r="81" spans="1:21" s="3" customFormat="1" ht="15" customHeight="1">
      <c r="A81" s="10">
        <v>67</v>
      </c>
      <c r="B81" s="21" t="s">
        <v>80</v>
      </c>
      <c r="C81" s="14" t="s">
        <v>19</v>
      </c>
      <c r="D81" s="10"/>
      <c r="E81" s="21" t="s">
        <v>43</v>
      </c>
      <c r="F81" s="22"/>
      <c r="G81" s="19" t="s">
        <v>44</v>
      </c>
      <c r="H81" s="80">
        <v>2</v>
      </c>
      <c r="I81" s="105"/>
      <c r="J81" s="105"/>
      <c r="K81" s="104"/>
      <c r="L81" s="106"/>
      <c r="M81" s="105"/>
      <c r="N81" s="107">
        <v>2</v>
      </c>
      <c r="O81" s="108">
        <v>4140.9399999999996</v>
      </c>
      <c r="P81" s="108">
        <v>1618.54</v>
      </c>
      <c r="Q81" s="107">
        <v>2522.4</v>
      </c>
      <c r="R81" s="18"/>
    </row>
    <row r="82" spans="1:21" s="3" customFormat="1" ht="15" customHeight="1">
      <c r="A82" s="10">
        <v>68</v>
      </c>
      <c r="B82" s="21" t="s">
        <v>81</v>
      </c>
      <c r="C82" s="14" t="s">
        <v>19</v>
      </c>
      <c r="D82" s="10"/>
      <c r="E82" s="21" t="s">
        <v>36</v>
      </c>
      <c r="F82" s="22"/>
      <c r="G82" s="19" t="s">
        <v>22</v>
      </c>
      <c r="H82" s="92">
        <v>5</v>
      </c>
      <c r="I82" s="87"/>
      <c r="J82" s="87"/>
      <c r="K82" s="87"/>
      <c r="L82" s="87"/>
      <c r="M82" s="87">
        <f t="shared" ref="M82:M84" si="15">K82-L82</f>
        <v>0</v>
      </c>
      <c r="N82" s="87">
        <v>9</v>
      </c>
      <c r="O82" s="93">
        <v>16279.48</v>
      </c>
      <c r="P82" s="93">
        <v>16279.48</v>
      </c>
      <c r="Q82" s="90">
        <f t="shared" ref="Q82:Q84" si="16">O82-P82</f>
        <v>0</v>
      </c>
      <c r="R82" s="20"/>
      <c r="S82" s="20"/>
      <c r="U82" s="20"/>
    </row>
    <row r="83" spans="1:21" s="3" customFormat="1" ht="15" customHeight="1">
      <c r="A83" s="10">
        <v>69</v>
      </c>
      <c r="B83" s="21" t="s">
        <v>82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3</v>
      </c>
      <c r="I83" s="87"/>
      <c r="J83" s="87"/>
      <c r="K83" s="90"/>
      <c r="L83" s="90"/>
      <c r="M83" s="87">
        <f t="shared" si="15"/>
        <v>0</v>
      </c>
      <c r="N83" s="87">
        <v>9</v>
      </c>
      <c r="O83" s="90">
        <v>12065.88</v>
      </c>
      <c r="P83" s="90">
        <v>12065.88</v>
      </c>
      <c r="Q83" s="90">
        <f t="shared" si="16"/>
        <v>0</v>
      </c>
      <c r="R83" s="20"/>
      <c r="S83" s="20"/>
      <c r="U83" s="20"/>
    </row>
    <row r="84" spans="1:21" s="3" customFormat="1" ht="15" customHeight="1">
      <c r="A84" s="10">
        <v>70</v>
      </c>
      <c r="B84" s="21" t="s">
        <v>83</v>
      </c>
      <c r="C84" s="14" t="s">
        <v>54</v>
      </c>
      <c r="D84" s="10" t="s">
        <v>69</v>
      </c>
      <c r="E84" s="21" t="s">
        <v>24</v>
      </c>
      <c r="F84" s="23"/>
      <c r="G84" s="19" t="s">
        <v>22</v>
      </c>
      <c r="H84" s="92">
        <v>7</v>
      </c>
      <c r="I84" s="87"/>
      <c r="J84" s="87"/>
      <c r="K84" s="87"/>
      <c r="L84" s="87"/>
      <c r="M84" s="87">
        <f t="shared" si="15"/>
        <v>0</v>
      </c>
      <c r="N84" s="87">
        <v>1</v>
      </c>
      <c r="O84" s="87">
        <v>9471.4599999999991</v>
      </c>
      <c r="P84" s="87">
        <v>9471.4599999999991</v>
      </c>
      <c r="Q84" s="90">
        <f t="shared" si="16"/>
        <v>0</v>
      </c>
      <c r="R84" s="20"/>
      <c r="S84" s="20"/>
      <c r="U84" s="20"/>
    </row>
    <row r="85" spans="1:21" s="3" customFormat="1" ht="15" customHeight="1">
      <c r="A85" s="10">
        <v>71</v>
      </c>
      <c r="B85" s="21" t="s">
        <v>83</v>
      </c>
      <c r="C85" s="14" t="s">
        <v>54</v>
      </c>
      <c r="D85" s="10" t="s">
        <v>69</v>
      </c>
      <c r="E85" s="21" t="s">
        <v>24</v>
      </c>
      <c r="F85" s="22"/>
      <c r="G85" s="19" t="s">
        <v>25</v>
      </c>
      <c r="H85" s="80">
        <v>1</v>
      </c>
      <c r="I85" s="84"/>
      <c r="J85" s="84"/>
      <c r="K85" s="94"/>
      <c r="L85" s="94"/>
      <c r="M85" s="84"/>
      <c r="N85" s="84"/>
      <c r="O85" s="95"/>
      <c r="P85" s="95"/>
      <c r="Q85" s="84"/>
    </row>
    <row r="86" spans="1:21" s="3" customFormat="1" ht="15" customHeight="1">
      <c r="A86" s="10">
        <v>72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47</v>
      </c>
      <c r="H86" s="80">
        <v>5</v>
      </c>
      <c r="I86" s="84"/>
      <c r="J86" s="84"/>
      <c r="K86" s="84"/>
      <c r="L86" s="84"/>
      <c r="M86" s="84"/>
      <c r="N86" s="84">
        <v>4</v>
      </c>
      <c r="O86" s="95">
        <v>16064.8</v>
      </c>
      <c r="P86" s="95">
        <v>16064.8</v>
      </c>
      <c r="Q86" s="84">
        <v>0</v>
      </c>
    </row>
    <row r="87" spans="1:21" s="3" customFormat="1" ht="15" customHeight="1">
      <c r="A87" s="10">
        <v>73</v>
      </c>
      <c r="B87" s="29" t="s">
        <v>84</v>
      </c>
      <c r="C87" s="14" t="s">
        <v>19</v>
      </c>
      <c r="D87" s="10"/>
      <c r="E87" s="21" t="s">
        <v>85</v>
      </c>
      <c r="F87" s="22"/>
      <c r="G87" s="19" t="s">
        <v>22</v>
      </c>
      <c r="H87" s="92">
        <v>31</v>
      </c>
      <c r="I87" s="87">
        <v>15</v>
      </c>
      <c r="J87" s="87">
        <v>15</v>
      </c>
      <c r="K87" s="87">
        <v>24383.45</v>
      </c>
      <c r="L87" s="87">
        <v>24383.45</v>
      </c>
      <c r="M87" s="87">
        <f t="shared" ref="M87:M88" si="17">K87-L87</f>
        <v>0</v>
      </c>
      <c r="N87" s="87">
        <v>9</v>
      </c>
      <c r="O87" s="87">
        <v>11082.75</v>
      </c>
      <c r="P87" s="87">
        <v>11082.75</v>
      </c>
      <c r="Q87" s="90">
        <f t="shared" ref="Q87:Q88" si="18">O87-P87</f>
        <v>0</v>
      </c>
      <c r="R87" s="20"/>
      <c r="S87" s="20"/>
      <c r="U87" s="20"/>
    </row>
    <row r="88" spans="1:21" s="3" customFormat="1" ht="15" customHeight="1">
      <c r="A88" s="10">
        <v>74</v>
      </c>
      <c r="B88" s="21" t="s">
        <v>86</v>
      </c>
      <c r="C88" s="14" t="s">
        <v>19</v>
      </c>
      <c r="D88" s="10"/>
      <c r="E88" s="21" t="s">
        <v>24</v>
      </c>
      <c r="F88" s="23"/>
      <c r="G88" s="19" t="s">
        <v>22</v>
      </c>
      <c r="H88" s="92">
        <v>4</v>
      </c>
      <c r="I88" s="87"/>
      <c r="J88" s="87"/>
      <c r="K88" s="90"/>
      <c r="L88" s="90"/>
      <c r="M88" s="87">
        <f t="shared" si="17"/>
        <v>0</v>
      </c>
      <c r="N88" s="87">
        <v>7</v>
      </c>
      <c r="O88" s="90">
        <v>50530.2</v>
      </c>
      <c r="P88" s="90">
        <v>50530.2</v>
      </c>
      <c r="Q88" s="90">
        <f t="shared" si="18"/>
        <v>0</v>
      </c>
      <c r="R88" s="20"/>
      <c r="S88" s="20"/>
      <c r="U88" s="20"/>
    </row>
    <row r="89" spans="1:21" s="3" customFormat="1" ht="15" customHeight="1">
      <c r="A89" s="10">
        <v>75</v>
      </c>
      <c r="B89" s="21" t="s">
        <v>87</v>
      </c>
      <c r="C89" s="14" t="s">
        <v>19</v>
      </c>
      <c r="D89" s="10"/>
      <c r="E89" s="21" t="s">
        <v>24</v>
      </c>
      <c r="F89" s="22" t="s">
        <v>88</v>
      </c>
      <c r="G89" s="19" t="s">
        <v>25</v>
      </c>
      <c r="H89" s="80"/>
      <c r="I89" s="104"/>
      <c r="J89" s="104"/>
      <c r="K89" s="104"/>
      <c r="L89" s="104"/>
      <c r="M89" s="104"/>
      <c r="N89" s="104"/>
      <c r="O89" s="104"/>
      <c r="P89" s="104"/>
      <c r="Q89" s="104"/>
      <c r="R89" s="18"/>
    </row>
    <row r="90" spans="1:21" s="3" customFormat="1" ht="15" customHeight="1">
      <c r="A90" s="10">
        <v>76</v>
      </c>
      <c r="B90" s="21" t="s">
        <v>89</v>
      </c>
      <c r="C90" s="14"/>
      <c r="D90" s="10"/>
      <c r="E90" s="21"/>
      <c r="F90" s="23"/>
      <c r="G90" s="19"/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77</v>
      </c>
      <c r="B91" s="21" t="s">
        <v>89</v>
      </c>
      <c r="C91" s="14"/>
      <c r="D91" s="10"/>
      <c r="E91" s="21"/>
      <c r="F91" s="23"/>
      <c r="G91" s="19" t="s">
        <v>25</v>
      </c>
      <c r="H91" s="92"/>
      <c r="I91" s="87"/>
      <c r="J91" s="87"/>
      <c r="K91" s="87"/>
      <c r="L91" s="87"/>
      <c r="M91" s="87"/>
      <c r="N91" s="87"/>
      <c r="O91" s="93"/>
      <c r="P91" s="93"/>
      <c r="Q91" s="90"/>
    </row>
    <row r="92" spans="1:21" s="3" customFormat="1" ht="15" customHeight="1">
      <c r="A92" s="10">
        <v>78</v>
      </c>
      <c r="B92" s="21" t="s">
        <v>90</v>
      </c>
      <c r="C92" s="14" t="s">
        <v>38</v>
      </c>
      <c r="D92" s="10"/>
      <c r="E92" s="21" t="s">
        <v>24</v>
      </c>
      <c r="F92" s="23"/>
      <c r="G92" s="19" t="s">
        <v>22</v>
      </c>
      <c r="H92" s="92">
        <v>8</v>
      </c>
      <c r="I92" s="87"/>
      <c r="J92" s="87"/>
      <c r="K92" s="87"/>
      <c r="L92" s="87"/>
      <c r="M92" s="87">
        <f t="shared" ref="M92:M93" si="19">K92-L92</f>
        <v>0</v>
      </c>
      <c r="N92" s="87">
        <v>5</v>
      </c>
      <c r="O92" s="93">
        <v>15251.49</v>
      </c>
      <c r="P92" s="93">
        <v>15251.49</v>
      </c>
      <c r="Q92" s="90">
        <f t="shared" ref="Q92:Q93" si="20">O92-P92</f>
        <v>0</v>
      </c>
      <c r="R92" s="20"/>
      <c r="S92" s="20"/>
      <c r="U92" s="20"/>
    </row>
    <row r="93" spans="1:21" s="3" customFormat="1" ht="15" customHeight="1">
      <c r="A93" s="10">
        <v>79</v>
      </c>
      <c r="B93" s="21" t="s">
        <v>91</v>
      </c>
      <c r="C93" s="14" t="s">
        <v>19</v>
      </c>
      <c r="D93" s="10"/>
      <c r="E93" s="21" t="s">
        <v>24</v>
      </c>
      <c r="F93" s="23"/>
      <c r="G93" s="19" t="s">
        <v>22</v>
      </c>
      <c r="H93" s="92">
        <v>2</v>
      </c>
      <c r="I93" s="87"/>
      <c r="J93" s="87"/>
      <c r="K93" s="87"/>
      <c r="L93" s="87"/>
      <c r="M93" s="87">
        <f t="shared" si="19"/>
        <v>0</v>
      </c>
      <c r="N93" s="87"/>
      <c r="O93" s="93"/>
      <c r="P93" s="93"/>
      <c r="Q93" s="90">
        <f t="shared" si="20"/>
        <v>0</v>
      </c>
      <c r="R93" s="20"/>
      <c r="S93" s="20"/>
      <c r="U93" s="20"/>
    </row>
    <row r="94" spans="1:21" s="3" customFormat="1" ht="15" customHeight="1">
      <c r="A94" s="10">
        <v>80</v>
      </c>
      <c r="B94" s="29" t="s">
        <v>91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2"/>
      <c r="Q94" s="84"/>
    </row>
    <row r="95" spans="1:21" s="3" customFormat="1" ht="15" customHeight="1">
      <c r="A95" s="10">
        <v>81</v>
      </c>
      <c r="B95" s="29" t="s">
        <v>92</v>
      </c>
      <c r="C95" s="14"/>
      <c r="D95" s="10"/>
      <c r="E95" s="21"/>
      <c r="F95" s="22"/>
      <c r="G95" s="19" t="s">
        <v>25</v>
      </c>
      <c r="H95" s="80"/>
      <c r="I95" s="84"/>
      <c r="J95" s="84"/>
      <c r="K95" s="84"/>
      <c r="L95" s="84"/>
      <c r="M95" s="84"/>
      <c r="N95" s="142"/>
      <c r="O95" s="148"/>
      <c r="P95" s="148"/>
      <c r="Q95" s="84"/>
      <c r="R95" s="18"/>
    </row>
    <row r="96" spans="1:21" s="3" customFormat="1" ht="15" customHeight="1">
      <c r="A96" s="10">
        <v>82</v>
      </c>
      <c r="B96" s="21" t="s">
        <v>93</v>
      </c>
      <c r="C96" s="14" t="s">
        <v>19</v>
      </c>
      <c r="D96" s="10"/>
      <c r="E96" s="21" t="s">
        <v>24</v>
      </c>
      <c r="F96" s="23"/>
      <c r="G96" s="19" t="s">
        <v>22</v>
      </c>
      <c r="H96" s="92"/>
      <c r="I96" s="87"/>
      <c r="J96" s="87"/>
      <c r="K96" s="90"/>
      <c r="L96" s="90"/>
      <c r="M96" s="87">
        <f t="shared" ref="M96:M99" si="21">K96-L96</f>
        <v>0</v>
      </c>
      <c r="N96" s="87"/>
      <c r="O96" s="93"/>
      <c r="P96" s="93"/>
      <c r="Q96" s="90">
        <f t="shared" ref="Q96:Q99" si="22">O96-P96</f>
        <v>0</v>
      </c>
      <c r="R96" s="20"/>
      <c r="S96" s="20"/>
      <c r="U96" s="20"/>
    </row>
    <row r="97" spans="1:1021" s="3" customFormat="1" ht="15" customHeight="1">
      <c r="A97" s="10">
        <v>83</v>
      </c>
      <c r="B97" s="21" t="s">
        <v>94</v>
      </c>
      <c r="C97" s="14" t="s">
        <v>19</v>
      </c>
      <c r="D97" s="10"/>
      <c r="E97" s="35" t="s">
        <v>78</v>
      </c>
      <c r="F97" s="23"/>
      <c r="G97" s="19" t="s">
        <v>22</v>
      </c>
      <c r="H97" s="92"/>
      <c r="I97" s="87"/>
      <c r="J97" s="87"/>
      <c r="K97" s="87"/>
      <c r="L97" s="87"/>
      <c r="M97" s="87">
        <f t="shared" si="21"/>
        <v>0</v>
      </c>
      <c r="N97" s="87"/>
      <c r="O97" s="93"/>
      <c r="P97" s="93"/>
      <c r="Q97" s="90">
        <f t="shared" si="22"/>
        <v>0</v>
      </c>
      <c r="R97" s="20"/>
      <c r="S97" s="20"/>
      <c r="U97" s="20"/>
    </row>
    <row r="98" spans="1:1021" s="3" customFormat="1" ht="15" customHeight="1">
      <c r="A98" s="10">
        <v>84</v>
      </c>
      <c r="B98" s="21" t="s">
        <v>95</v>
      </c>
      <c r="C98" s="14" t="s">
        <v>19</v>
      </c>
      <c r="D98" s="10"/>
      <c r="E98" s="35" t="s">
        <v>24</v>
      </c>
      <c r="F98" s="22"/>
      <c r="G98" s="19" t="s">
        <v>22</v>
      </c>
      <c r="H98" s="92"/>
      <c r="I98" s="87"/>
      <c r="J98" s="87"/>
      <c r="K98" s="87"/>
      <c r="L98" s="87"/>
      <c r="M98" s="87">
        <f t="shared" si="21"/>
        <v>0</v>
      </c>
      <c r="N98" s="87"/>
      <c r="O98" s="93"/>
      <c r="P98" s="93"/>
      <c r="Q98" s="90">
        <f t="shared" si="22"/>
        <v>0</v>
      </c>
      <c r="R98" s="20"/>
      <c r="S98" s="20"/>
      <c r="U98" s="20"/>
    </row>
    <row r="99" spans="1:1021" s="3" customFormat="1" ht="15" customHeight="1">
      <c r="A99" s="10">
        <v>85</v>
      </c>
      <c r="B99" s="21" t="s">
        <v>96</v>
      </c>
      <c r="C99" s="14" t="s">
        <v>19</v>
      </c>
      <c r="D99" s="10"/>
      <c r="E99" s="35" t="s">
        <v>24</v>
      </c>
      <c r="F99" s="23"/>
      <c r="G99" s="19" t="s">
        <v>22</v>
      </c>
      <c r="H99" s="92">
        <v>6</v>
      </c>
      <c r="I99" s="87">
        <v>3</v>
      </c>
      <c r="J99" s="87">
        <v>3</v>
      </c>
      <c r="K99" s="87">
        <v>4273.3599999999997</v>
      </c>
      <c r="L99" s="87">
        <v>4273.3599999999997</v>
      </c>
      <c r="M99" s="87">
        <f t="shared" si="21"/>
        <v>0</v>
      </c>
      <c r="N99" s="87">
        <v>5</v>
      </c>
      <c r="O99" s="93">
        <v>7877.75</v>
      </c>
      <c r="P99" s="93">
        <v>7877.75</v>
      </c>
      <c r="Q99" s="90">
        <f t="shared" si="22"/>
        <v>0</v>
      </c>
      <c r="R99" s="20"/>
      <c r="S99" s="20"/>
      <c r="U99" s="20"/>
    </row>
    <row r="100" spans="1:1021" s="3" customFormat="1" ht="15" customHeight="1">
      <c r="A100" s="10">
        <v>86</v>
      </c>
      <c r="B100" s="29" t="s">
        <v>97</v>
      </c>
      <c r="C100" s="14"/>
      <c r="D100" s="10"/>
      <c r="E100" s="21"/>
      <c r="F100" s="22"/>
      <c r="G100" s="19" t="s">
        <v>25</v>
      </c>
      <c r="H100" s="80">
        <v>2</v>
      </c>
      <c r="I100" s="84"/>
      <c r="J100" s="84"/>
      <c r="K100" s="138"/>
      <c r="L100" s="138"/>
      <c r="M100" s="84"/>
      <c r="N100" s="84"/>
      <c r="O100" s="95"/>
      <c r="P100" s="95"/>
      <c r="Q100" s="84"/>
    </row>
    <row r="101" spans="1:1021" s="3" customFormat="1" ht="15" customHeight="1">
      <c r="A101" s="10">
        <v>87</v>
      </c>
      <c r="B101" s="21" t="s">
        <v>98</v>
      </c>
      <c r="C101" s="14" t="s">
        <v>19</v>
      </c>
      <c r="D101" s="10"/>
      <c r="E101" s="21" t="s">
        <v>46</v>
      </c>
      <c r="F101" s="23"/>
      <c r="G101" s="19" t="s">
        <v>22</v>
      </c>
      <c r="H101" s="92">
        <v>3</v>
      </c>
      <c r="I101" s="87"/>
      <c r="J101" s="87"/>
      <c r="K101" s="87"/>
      <c r="L101" s="87"/>
      <c r="M101" s="87">
        <f t="shared" ref="M101:M102" si="23">K101-L101</f>
        <v>0</v>
      </c>
      <c r="N101" s="87">
        <v>3</v>
      </c>
      <c r="O101" s="93">
        <v>3225.52</v>
      </c>
      <c r="P101" s="93">
        <v>3225.52</v>
      </c>
      <c r="Q101" s="90">
        <f t="shared" ref="Q101:Q102" si="24">O101-P101</f>
        <v>0</v>
      </c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116">
        <v>2</v>
      </c>
      <c r="I102" s="123"/>
      <c r="J102" s="123"/>
      <c r="K102" s="149"/>
      <c r="L102" s="149"/>
      <c r="M102" s="87">
        <f t="shared" si="23"/>
        <v>0</v>
      </c>
      <c r="N102" s="123">
        <v>22</v>
      </c>
      <c r="O102" s="124">
        <f>8395.23+2535.31+31117.14</f>
        <v>42047.68</v>
      </c>
      <c r="P102" s="124">
        <f>8395.23+2535.31+31117.14</f>
        <v>42047.68</v>
      </c>
      <c r="Q102" s="90">
        <f t="shared" si="24"/>
        <v>0</v>
      </c>
      <c r="R102" s="20"/>
      <c r="S102" s="20"/>
      <c r="U102" s="20"/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/>
      <c r="J103" s="127"/>
      <c r="K103" s="143"/>
      <c r="L103" s="143"/>
      <c r="M103" s="127"/>
      <c r="N103" s="83"/>
      <c r="O103" s="83"/>
      <c r="P103" s="83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 t="shared" ref="M105:M106" si="25">K105-L105</f>
        <v>0</v>
      </c>
      <c r="N105" s="87"/>
      <c r="O105" s="93"/>
      <c r="P105" s="93"/>
      <c r="Q105" s="90">
        <f t="shared" ref="Q105:Q106" si="26">O105-P105</f>
        <v>0</v>
      </c>
      <c r="R105" s="20"/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/>
      <c r="J106" s="87"/>
      <c r="K106" s="90"/>
      <c r="L106" s="90"/>
      <c r="M106" s="87">
        <f t="shared" si="25"/>
        <v>0</v>
      </c>
      <c r="N106" s="87">
        <v>6</v>
      </c>
      <c r="O106" s="93">
        <v>15134.98</v>
      </c>
      <c r="P106" s="93">
        <v>15134.98</v>
      </c>
      <c r="Q106" s="90">
        <f t="shared" si="26"/>
        <v>0</v>
      </c>
      <c r="R106" s="20"/>
      <c r="S106" s="20"/>
      <c r="U106" s="20"/>
    </row>
    <row r="107" spans="1:1021" s="3" customFormat="1" ht="15" customHeight="1">
      <c r="A107" s="10"/>
      <c r="B107" s="29" t="s">
        <v>249</v>
      </c>
      <c r="C107" s="14"/>
      <c r="D107" s="10"/>
      <c r="E107" s="21"/>
      <c r="F107" s="23"/>
      <c r="G107" s="19" t="s">
        <v>25</v>
      </c>
      <c r="H107" s="92">
        <v>1</v>
      </c>
      <c r="I107" s="87"/>
      <c r="J107" s="87"/>
      <c r="K107" s="90"/>
      <c r="L107" s="90"/>
      <c r="M107" s="87"/>
      <c r="N107" s="87"/>
      <c r="O107" s="93"/>
      <c r="P107" s="93"/>
      <c r="Q107" s="90"/>
      <c r="R107" s="20"/>
      <c r="S107" s="20"/>
      <c r="U107" s="20"/>
    </row>
    <row r="108" spans="1:1021" s="3" customFormat="1" ht="15" customHeight="1">
      <c r="A108" s="10">
        <v>93</v>
      </c>
      <c r="B108" s="29" t="s">
        <v>101</v>
      </c>
      <c r="C108" s="14" t="s">
        <v>19</v>
      </c>
      <c r="D108" s="10"/>
      <c r="E108" s="21" t="s">
        <v>24</v>
      </c>
      <c r="F108" s="22"/>
      <c r="G108" s="19" t="s">
        <v>25</v>
      </c>
      <c r="H108" s="80">
        <v>1</v>
      </c>
      <c r="I108" s="84"/>
      <c r="J108" s="84"/>
      <c r="K108" s="84"/>
      <c r="L108" s="84"/>
      <c r="M108" s="84"/>
      <c r="N108" s="84"/>
      <c r="O108" s="95"/>
      <c r="P108" s="95"/>
      <c r="Q108" s="84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6"/>
      <c r="P109" s="146"/>
      <c r="Q109" s="90">
        <f>O109-P109</f>
        <v>0</v>
      </c>
      <c r="R109" s="20"/>
      <c r="S109" s="20"/>
      <c r="U109" s="20"/>
    </row>
    <row r="110" spans="1:1021" s="3" customFormat="1" ht="15" customHeight="1">
      <c r="A110" s="10">
        <v>95</v>
      </c>
      <c r="B110" s="29" t="s">
        <v>103</v>
      </c>
      <c r="C110" s="14"/>
      <c r="D110" s="10"/>
      <c r="E110" s="21"/>
      <c r="F110" s="22"/>
      <c r="G110" s="19" t="s">
        <v>25</v>
      </c>
      <c r="H110" s="92"/>
      <c r="I110" s="87"/>
      <c r="J110" s="87"/>
      <c r="K110" s="87"/>
      <c r="L110" s="87"/>
      <c r="M110" s="87"/>
      <c r="N110" s="146"/>
      <c r="O110" s="147"/>
      <c r="P110" s="147"/>
      <c r="Q110" s="90"/>
      <c r="R110" s="18"/>
    </row>
    <row r="111" spans="1:1021" s="3" customFormat="1" ht="15" customHeight="1">
      <c r="A111" s="10">
        <v>96</v>
      </c>
      <c r="B111" s="21" t="s">
        <v>102</v>
      </c>
      <c r="C111" s="14"/>
      <c r="D111" s="10"/>
      <c r="E111" s="21"/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104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3</v>
      </c>
      <c r="J112" s="146">
        <v>3</v>
      </c>
      <c r="K112" s="146">
        <v>8911.8700000000008</v>
      </c>
      <c r="L112" s="146">
        <v>8911.8700000000008</v>
      </c>
      <c r="M112" s="87">
        <f>K112-L112</f>
        <v>0</v>
      </c>
      <c r="N112" s="146">
        <v>3</v>
      </c>
      <c r="O112" s="156">
        <v>7168.2</v>
      </c>
      <c r="P112" s="156">
        <v>7168.2</v>
      </c>
      <c r="Q112" s="90">
        <f>O112-P112</f>
        <v>0</v>
      </c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18" customFormat="1" ht="15" customHeight="1">
      <c r="A113" s="10"/>
      <c r="B113" s="36" t="s">
        <v>252</v>
      </c>
      <c r="C113" s="14"/>
      <c r="D113" s="38"/>
      <c r="E113" s="21"/>
      <c r="F113" s="23"/>
      <c r="G113" s="19" t="s">
        <v>25</v>
      </c>
      <c r="H113" s="151">
        <v>1</v>
      </c>
      <c r="I113" s="146"/>
      <c r="J113" s="146"/>
      <c r="K113" s="146"/>
      <c r="L113" s="146"/>
      <c r="M113" s="87"/>
      <c r="N113" s="146"/>
      <c r="O113" s="147"/>
      <c r="P113" s="147"/>
      <c r="Q113" s="90"/>
      <c r="R113" s="20"/>
      <c r="S113" s="20"/>
      <c r="T113" s="3"/>
      <c r="U113" s="20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</row>
    <row r="114" spans="1:1021" s="3" customFormat="1" ht="15" customHeight="1">
      <c r="A114" s="10">
        <v>98</v>
      </c>
      <c r="B114" s="21" t="s">
        <v>104</v>
      </c>
      <c r="C114" s="14"/>
      <c r="D114" s="10"/>
      <c r="E114" s="21"/>
      <c r="F114" s="22"/>
      <c r="G114" s="19" t="s">
        <v>25</v>
      </c>
      <c r="H114" s="80">
        <v>5</v>
      </c>
      <c r="I114" s="84"/>
      <c r="J114" s="84"/>
      <c r="K114" s="138"/>
      <c r="L114" s="138"/>
      <c r="M114" s="84"/>
      <c r="N114" s="84"/>
      <c r="O114" s="95"/>
      <c r="P114" s="95"/>
      <c r="Q114" s="138"/>
      <c r="R114" s="18"/>
    </row>
    <row r="115" spans="1:1021" s="3" customFormat="1" ht="15" customHeight="1">
      <c r="A115" s="10">
        <v>99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22</v>
      </c>
      <c r="H115" s="92">
        <v>9</v>
      </c>
      <c r="I115" s="87">
        <v>1</v>
      </c>
      <c r="J115" s="87">
        <v>1</v>
      </c>
      <c r="K115" s="90">
        <v>658.6</v>
      </c>
      <c r="L115" s="90">
        <v>658.6</v>
      </c>
      <c r="M115" s="87">
        <f>K115-L115</f>
        <v>0</v>
      </c>
      <c r="N115" s="87">
        <v>1</v>
      </c>
      <c r="O115" s="93">
        <f>1544.9+22569.27+2678.29+37279.22</f>
        <v>64071.680000000008</v>
      </c>
      <c r="P115" s="93">
        <f>1544.9+22569.27+2678.29+37279.22</f>
        <v>64071.680000000008</v>
      </c>
      <c r="Q115" s="90">
        <f>O115-P115</f>
        <v>0</v>
      </c>
      <c r="R115" s="20"/>
      <c r="S115" s="20"/>
      <c r="U115" s="20"/>
    </row>
    <row r="116" spans="1:1021" s="3" customFormat="1" ht="15" customHeight="1">
      <c r="A116" s="10">
        <v>100</v>
      </c>
      <c r="B116" s="21" t="s">
        <v>105</v>
      </c>
      <c r="C116" s="14" t="s">
        <v>19</v>
      </c>
      <c r="D116" s="10"/>
      <c r="E116" s="21" t="s">
        <v>24</v>
      </c>
      <c r="F116" s="22"/>
      <c r="G116" s="19" t="s">
        <v>25</v>
      </c>
      <c r="H116" s="80"/>
      <c r="I116" s="104"/>
      <c r="J116" s="104"/>
      <c r="K116" s="104"/>
      <c r="L116" s="104"/>
      <c r="M116" s="104"/>
      <c r="N116" s="104"/>
      <c r="O116" s="121"/>
      <c r="P116" s="121"/>
      <c r="Q116" s="104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</row>
    <row r="117" spans="1:1021" s="3" customFormat="1" ht="15" customHeight="1">
      <c r="A117" s="10">
        <v>101</v>
      </c>
      <c r="B117" s="21" t="s">
        <v>106</v>
      </c>
      <c r="C117" s="14" t="s">
        <v>19</v>
      </c>
      <c r="D117" s="10"/>
      <c r="E117" s="21" t="s">
        <v>24</v>
      </c>
      <c r="F117" s="23"/>
      <c r="G117" s="19" t="s">
        <v>22</v>
      </c>
      <c r="H117" s="92">
        <v>4</v>
      </c>
      <c r="I117" s="87"/>
      <c r="J117" s="87"/>
      <c r="K117" s="87"/>
      <c r="L117" s="87"/>
      <c r="M117" s="87">
        <f>K117-L117</f>
        <v>0</v>
      </c>
      <c r="N117" s="87">
        <v>1</v>
      </c>
      <c r="O117" s="93">
        <v>1036.96</v>
      </c>
      <c r="P117" s="93">
        <v>1036.96</v>
      </c>
      <c r="Q117" s="90">
        <f>O117-P117</f>
        <v>0</v>
      </c>
      <c r="R117" s="20"/>
      <c r="S117" s="20"/>
      <c r="U117" s="20"/>
    </row>
    <row r="118" spans="1:1021" s="3" customFormat="1" ht="15" customHeight="1">
      <c r="A118" s="10">
        <v>102</v>
      </c>
      <c r="B118" s="21" t="s">
        <v>107</v>
      </c>
      <c r="C118" s="14" t="s">
        <v>19</v>
      </c>
      <c r="D118" s="10"/>
      <c r="E118" s="21" t="s">
        <v>24</v>
      </c>
      <c r="F118" s="22"/>
      <c r="G118" s="19" t="s">
        <v>25</v>
      </c>
      <c r="H118" s="96"/>
      <c r="I118" s="97"/>
      <c r="J118" s="97"/>
      <c r="K118" s="97"/>
      <c r="L118" s="97"/>
      <c r="M118" s="84"/>
      <c r="N118" s="97"/>
      <c r="O118" s="128"/>
      <c r="P118" s="128"/>
      <c r="Q118" s="84"/>
      <c r="R118" s="18"/>
    </row>
    <row r="119" spans="1:1021" s="3" customFormat="1" ht="15" customHeight="1">
      <c r="A119" s="10">
        <v>103</v>
      </c>
      <c r="B119" s="21" t="s">
        <v>108</v>
      </c>
      <c r="C119" s="14" t="s">
        <v>19</v>
      </c>
      <c r="D119" s="10"/>
      <c r="E119" s="21" t="s">
        <v>20</v>
      </c>
      <c r="F119" s="23"/>
      <c r="G119" s="19" t="s">
        <v>22</v>
      </c>
      <c r="H119" s="92">
        <v>9</v>
      </c>
      <c r="I119" s="87"/>
      <c r="J119" s="87"/>
      <c r="K119" s="87"/>
      <c r="L119" s="87"/>
      <c r="M119" s="87">
        <f>K119-L119</f>
        <v>0</v>
      </c>
      <c r="N119" s="87"/>
      <c r="O119" s="87"/>
      <c r="P119" s="87"/>
      <c r="Q119" s="90">
        <f>O119-P119</f>
        <v>0</v>
      </c>
      <c r="R119" s="20"/>
      <c r="S119" s="20"/>
      <c r="U119" s="20"/>
    </row>
    <row r="120" spans="1:1021" s="3" customFormat="1" ht="15" customHeight="1">
      <c r="A120" s="10">
        <v>104</v>
      </c>
      <c r="B120" s="21" t="s">
        <v>108</v>
      </c>
      <c r="C120" s="14" t="s">
        <v>19</v>
      </c>
      <c r="D120" s="21"/>
      <c r="E120" s="21" t="s">
        <v>20</v>
      </c>
      <c r="F120" s="39"/>
      <c r="G120" s="19" t="s">
        <v>21</v>
      </c>
      <c r="H120" s="96">
        <v>2</v>
      </c>
      <c r="I120" s="152">
        <v>2</v>
      </c>
      <c r="J120" s="152">
        <v>2</v>
      </c>
      <c r="K120" s="153">
        <v>2152</v>
      </c>
      <c r="L120" s="153">
        <v>2152</v>
      </c>
      <c r="M120" s="115"/>
      <c r="N120" s="84"/>
      <c r="O120" s="95"/>
      <c r="P120" s="95"/>
      <c r="Q120" s="84"/>
      <c r="R120" s="18"/>
    </row>
    <row r="121" spans="1:1021" s="3" customFormat="1" ht="15" customHeight="1">
      <c r="A121" s="10">
        <v>105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22</v>
      </c>
      <c r="H121" s="92"/>
      <c r="I121" s="87"/>
      <c r="J121" s="87"/>
      <c r="K121" s="90"/>
      <c r="L121" s="90"/>
      <c r="M121" s="87">
        <f>K121-L121</f>
        <v>0</v>
      </c>
      <c r="N121" s="146">
        <v>6</v>
      </c>
      <c r="O121" s="147">
        <f>3046.97+10133.42+2637.1</f>
        <v>15817.49</v>
      </c>
      <c r="P121" s="147">
        <f>3046.97+10133.42+2637.1</f>
        <v>15817.49</v>
      </c>
      <c r="Q121" s="90">
        <f>O121-P121</f>
        <v>0</v>
      </c>
      <c r="R121" s="20"/>
      <c r="S121" s="20"/>
      <c r="U121" s="20"/>
    </row>
    <row r="122" spans="1:1021" s="3" customFormat="1" ht="15" customHeight="1">
      <c r="A122" s="10">
        <v>106</v>
      </c>
      <c r="B122" s="21" t="s">
        <v>109</v>
      </c>
      <c r="C122" s="14" t="s">
        <v>19</v>
      </c>
      <c r="D122" s="10"/>
      <c r="E122" s="21" t="s">
        <v>24</v>
      </c>
      <c r="F122" s="22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95"/>
      <c r="Q122" s="84"/>
    </row>
    <row r="123" spans="1:1021" s="3" customFormat="1" ht="15" customHeight="1">
      <c r="A123" s="10">
        <v>107</v>
      </c>
      <c r="B123" s="21" t="s">
        <v>110</v>
      </c>
      <c r="C123" s="14" t="s">
        <v>19</v>
      </c>
      <c r="D123" s="10"/>
      <c r="E123" s="21" t="s">
        <v>111</v>
      </c>
      <c r="F123" s="23"/>
      <c r="G123" s="19" t="s">
        <v>22</v>
      </c>
      <c r="H123" s="92">
        <v>12</v>
      </c>
      <c r="I123" s="87">
        <v>7</v>
      </c>
      <c r="J123" s="87">
        <v>9</v>
      </c>
      <c r="K123" s="90">
        <v>28743.71</v>
      </c>
      <c r="L123" s="90">
        <v>28743.71</v>
      </c>
      <c r="M123" s="87">
        <f>K123-L123</f>
        <v>0</v>
      </c>
      <c r="N123" s="87">
        <v>16</v>
      </c>
      <c r="O123" s="93">
        <f>25314.12+17799.38</f>
        <v>43113.5</v>
      </c>
      <c r="P123" s="93">
        <f>25314.12+17799.38</f>
        <v>43113.5</v>
      </c>
      <c r="Q123" s="90">
        <f>O123-P123</f>
        <v>0</v>
      </c>
      <c r="R123" s="20"/>
      <c r="S123" s="20"/>
      <c r="U123" s="20"/>
    </row>
    <row r="124" spans="1:1021" s="3" customFormat="1" ht="15" customHeight="1">
      <c r="A124" s="10">
        <v>108</v>
      </c>
      <c r="B124" s="21" t="s">
        <v>110</v>
      </c>
      <c r="C124" s="14" t="s">
        <v>19</v>
      </c>
      <c r="D124" s="10"/>
      <c r="E124" s="21" t="s">
        <v>111</v>
      </c>
      <c r="F124" s="22"/>
      <c r="G124" s="19" t="s">
        <v>33</v>
      </c>
      <c r="H124" s="80">
        <v>4</v>
      </c>
      <c r="I124" s="103">
        <v>1</v>
      </c>
      <c r="J124" s="103">
        <v>1</v>
      </c>
      <c r="K124" s="104">
        <v>1781.6</v>
      </c>
      <c r="L124" s="104">
        <v>1781.6</v>
      </c>
      <c r="M124" s="103"/>
      <c r="N124" s="103">
        <v>3</v>
      </c>
      <c r="O124" s="154">
        <v>15765</v>
      </c>
      <c r="P124" s="105">
        <v>15765</v>
      </c>
      <c r="Q124" s="105"/>
    </row>
    <row r="125" spans="1:1021" s="3" customFormat="1" ht="15" customHeight="1">
      <c r="A125" s="10">
        <v>109</v>
      </c>
      <c r="B125" s="21" t="s">
        <v>112</v>
      </c>
      <c r="C125" s="14" t="s">
        <v>19</v>
      </c>
      <c r="D125" s="21"/>
      <c r="E125" s="21" t="s">
        <v>24</v>
      </c>
      <c r="F125" s="21"/>
      <c r="G125" s="19" t="s">
        <v>25</v>
      </c>
      <c r="H125" s="80"/>
      <c r="I125" s="84"/>
      <c r="J125" s="84"/>
      <c r="K125" s="94"/>
      <c r="L125" s="94"/>
      <c r="M125" s="84"/>
      <c r="N125" s="84"/>
      <c r="O125" s="95"/>
      <c r="P125" s="84"/>
      <c r="Q125" s="84"/>
    </row>
    <row r="126" spans="1:1021" s="3" customFormat="1" ht="15" customHeight="1">
      <c r="A126" s="10">
        <v>110</v>
      </c>
      <c r="B126" s="29" t="s">
        <v>112</v>
      </c>
      <c r="C126" s="14" t="s">
        <v>19</v>
      </c>
      <c r="D126" s="10"/>
      <c r="E126" s="21" t="s">
        <v>24</v>
      </c>
      <c r="F126" s="22"/>
      <c r="G126" s="19" t="s">
        <v>33</v>
      </c>
      <c r="H126" s="80"/>
      <c r="I126" s="103"/>
      <c r="J126" s="103"/>
      <c r="K126" s="104"/>
      <c r="L126" s="104"/>
      <c r="M126" s="103"/>
      <c r="N126" s="84"/>
      <c r="O126" s="95"/>
      <c r="P126" s="95"/>
      <c r="Q126" s="84"/>
    </row>
    <row r="127" spans="1:1021" s="3" customFormat="1" ht="15" customHeight="1">
      <c r="A127" s="10">
        <v>111</v>
      </c>
      <c r="B127" s="34" t="s">
        <v>112</v>
      </c>
      <c r="C127" s="14" t="s">
        <v>19</v>
      </c>
      <c r="D127" s="10"/>
      <c r="E127" s="21" t="s">
        <v>24</v>
      </c>
      <c r="F127" s="22"/>
      <c r="G127" s="19" t="s">
        <v>47</v>
      </c>
      <c r="H127" s="80"/>
      <c r="I127" s="84"/>
      <c r="J127" s="84"/>
      <c r="K127" s="84"/>
      <c r="L127" s="84"/>
      <c r="M127" s="84"/>
      <c r="N127" s="84"/>
      <c r="O127" s="95"/>
      <c r="P127" s="84"/>
      <c r="Q127" s="150"/>
    </row>
    <row r="128" spans="1:1021" s="3" customFormat="1" ht="15" customHeight="1">
      <c r="A128" s="10">
        <v>112</v>
      </c>
      <c r="B128" s="34" t="s">
        <v>112</v>
      </c>
      <c r="C128" s="14" t="s">
        <v>19</v>
      </c>
      <c r="D128" s="10"/>
      <c r="E128" s="21" t="s">
        <v>24</v>
      </c>
      <c r="F128" s="23"/>
      <c r="G128" s="19" t="s">
        <v>22</v>
      </c>
      <c r="H128" s="92"/>
      <c r="I128" s="87"/>
      <c r="J128" s="87"/>
      <c r="K128" s="87"/>
      <c r="L128" s="87"/>
      <c r="M128" s="87">
        <f t="shared" ref="M128:M129" si="27">K128-L128</f>
        <v>0</v>
      </c>
      <c r="N128" s="87">
        <v>1</v>
      </c>
      <c r="O128" s="93">
        <v>2039.11</v>
      </c>
      <c r="P128" s="93">
        <v>2039.11</v>
      </c>
      <c r="Q128" s="90">
        <f t="shared" ref="Q128:Q129" si="28">O128-P128</f>
        <v>0</v>
      </c>
      <c r="R128" s="20"/>
      <c r="S128" s="20"/>
      <c r="U128" s="20"/>
    </row>
    <row r="129" spans="1:1021" s="3" customFormat="1" ht="15" customHeight="1">
      <c r="A129" s="10">
        <v>113</v>
      </c>
      <c r="B129" s="21" t="s">
        <v>113</v>
      </c>
      <c r="C129" s="14" t="s">
        <v>54</v>
      </c>
      <c r="D129" s="10" t="s">
        <v>69</v>
      </c>
      <c r="E129" s="21" t="s">
        <v>24</v>
      </c>
      <c r="F129" s="23"/>
      <c r="G129" s="19" t="s">
        <v>22</v>
      </c>
      <c r="H129" s="92">
        <v>2</v>
      </c>
      <c r="I129" s="87">
        <v>2</v>
      </c>
      <c r="J129" s="87">
        <v>2</v>
      </c>
      <c r="K129" s="87">
        <v>882.84</v>
      </c>
      <c r="L129" s="87">
        <v>882.84</v>
      </c>
      <c r="M129" s="87">
        <f t="shared" si="27"/>
        <v>0</v>
      </c>
      <c r="N129" s="87">
        <v>8</v>
      </c>
      <c r="O129" s="99">
        <v>9545.7000000000007</v>
      </c>
      <c r="P129" s="99">
        <v>9545.7000000000007</v>
      </c>
      <c r="Q129" s="90">
        <f t="shared" si="28"/>
        <v>0</v>
      </c>
      <c r="R129" s="20"/>
      <c r="S129" s="20"/>
      <c r="U129" s="20"/>
    </row>
    <row r="130" spans="1:1021" s="3" customFormat="1" ht="15" customHeight="1">
      <c r="A130" s="10">
        <v>114</v>
      </c>
      <c r="B130" s="29" t="s">
        <v>113</v>
      </c>
      <c r="C130" s="14" t="s">
        <v>54</v>
      </c>
      <c r="D130" s="10" t="s">
        <v>69</v>
      </c>
      <c r="E130" s="21" t="s">
        <v>24</v>
      </c>
      <c r="F130" s="22"/>
      <c r="G130" s="19" t="s">
        <v>25</v>
      </c>
      <c r="H130" s="80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021" s="3" customFormat="1" ht="15" customHeight="1">
      <c r="A131" s="10">
        <v>115</v>
      </c>
      <c r="B131" s="39" t="s">
        <v>114</v>
      </c>
      <c r="C131" s="14" t="s">
        <v>19</v>
      </c>
      <c r="D131" s="11"/>
      <c r="E131" s="21" t="s">
        <v>20</v>
      </c>
      <c r="F131" s="26"/>
      <c r="G131" s="27" t="s">
        <v>22</v>
      </c>
      <c r="H131" s="116">
        <v>6</v>
      </c>
      <c r="I131" s="117"/>
      <c r="J131" s="117"/>
      <c r="K131" s="117"/>
      <c r="L131" s="117"/>
      <c r="M131" s="87">
        <f>K131-L131</f>
        <v>0</v>
      </c>
      <c r="N131" s="117">
        <v>17</v>
      </c>
      <c r="O131" s="118">
        <v>48941.440000000002</v>
      </c>
      <c r="P131" s="118">
        <v>48941.440000000002</v>
      </c>
      <c r="Q131" s="90">
        <f>O131-P131</f>
        <v>0</v>
      </c>
      <c r="R131" s="20"/>
      <c r="S131" s="20"/>
      <c r="U131" s="20"/>
    </row>
    <row r="132" spans="1:1021" s="3" customFormat="1" ht="15" customHeight="1">
      <c r="A132" s="10">
        <v>116</v>
      </c>
      <c r="B132" s="21" t="s">
        <v>114</v>
      </c>
      <c r="C132" s="14" t="s">
        <v>19</v>
      </c>
      <c r="D132" s="21"/>
      <c r="E132" s="21" t="s">
        <v>20</v>
      </c>
      <c r="F132" s="21"/>
      <c r="G132" s="19" t="s">
        <v>21</v>
      </c>
      <c r="H132" s="80">
        <v>5</v>
      </c>
      <c r="I132" s="115">
        <v>3</v>
      </c>
      <c r="J132" s="115">
        <v>3</v>
      </c>
      <c r="K132" s="120">
        <v>9611.86</v>
      </c>
      <c r="L132" s="120">
        <v>9611.86</v>
      </c>
      <c r="M132" s="115"/>
      <c r="N132" s="84"/>
      <c r="O132" s="84"/>
      <c r="P132" s="84"/>
      <c r="Q132" s="84"/>
    </row>
    <row r="133" spans="1:1021" s="3" customFormat="1" ht="15" customHeight="1">
      <c r="A133" s="10">
        <v>117</v>
      </c>
      <c r="B133" s="21" t="s">
        <v>115</v>
      </c>
      <c r="C133" s="14" t="s">
        <v>19</v>
      </c>
      <c r="D133" s="10"/>
      <c r="E133" s="21" t="s">
        <v>116</v>
      </c>
      <c r="F133" s="23"/>
      <c r="G133" s="19" t="s">
        <v>22</v>
      </c>
      <c r="H133" s="92">
        <v>11</v>
      </c>
      <c r="I133" s="87">
        <v>2</v>
      </c>
      <c r="J133" s="87">
        <v>2</v>
      </c>
      <c r="K133" s="87">
        <v>2355.75</v>
      </c>
      <c r="L133" s="87">
        <v>2355.75</v>
      </c>
      <c r="M133" s="87">
        <f>K133-L133</f>
        <v>0</v>
      </c>
      <c r="N133" s="87">
        <v>4</v>
      </c>
      <c r="O133" s="93">
        <v>13232.17</v>
      </c>
      <c r="P133" s="93">
        <v>13232.17</v>
      </c>
      <c r="Q133" s="90">
        <f>O133-P133</f>
        <v>0</v>
      </c>
      <c r="R133" s="20"/>
      <c r="S133" s="20"/>
      <c r="U133" s="20"/>
    </row>
    <row r="134" spans="1:1021" s="3" customFormat="1" ht="15" customHeight="1">
      <c r="A134" s="10">
        <v>118</v>
      </c>
      <c r="B134" s="21" t="s">
        <v>115</v>
      </c>
      <c r="C134" s="14" t="s">
        <v>19</v>
      </c>
      <c r="D134" s="10"/>
      <c r="E134" s="21" t="s">
        <v>116</v>
      </c>
      <c r="F134" s="22"/>
      <c r="G134" s="19" t="s">
        <v>25</v>
      </c>
      <c r="H134" s="80"/>
      <c r="I134" s="84"/>
      <c r="J134" s="84"/>
      <c r="K134" s="84"/>
      <c r="L134" s="84"/>
      <c r="M134" s="84"/>
      <c r="N134" s="84"/>
      <c r="O134" s="95"/>
      <c r="P134" s="95"/>
      <c r="Q134" s="84"/>
    </row>
    <row r="135" spans="1:1021" s="18" customFormat="1" ht="15" customHeight="1">
      <c r="A135" s="10">
        <v>119</v>
      </c>
      <c r="B135" s="40" t="s">
        <v>115</v>
      </c>
      <c r="C135" s="14" t="s">
        <v>19</v>
      </c>
      <c r="D135" s="10"/>
      <c r="E135" s="21" t="s">
        <v>116</v>
      </c>
      <c r="F135" s="22"/>
      <c r="G135" s="19" t="s">
        <v>47</v>
      </c>
      <c r="H135" s="80"/>
      <c r="I135" s="84"/>
      <c r="J135" s="84"/>
      <c r="K135" s="84"/>
      <c r="L135" s="84"/>
      <c r="M135" s="84"/>
      <c r="N135" s="155">
        <v>1</v>
      </c>
      <c r="O135" s="155">
        <v>16511.830000000002</v>
      </c>
      <c r="P135" s="155">
        <v>16511.830000000002</v>
      </c>
      <c r="Q135" s="84"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120</v>
      </c>
      <c r="B136" s="21" t="s">
        <v>117</v>
      </c>
      <c r="C136" s="14" t="s">
        <v>19</v>
      </c>
      <c r="D136" s="10"/>
      <c r="E136" s="21" t="s">
        <v>43</v>
      </c>
      <c r="F136" s="23"/>
      <c r="G136" s="19" t="s">
        <v>22</v>
      </c>
      <c r="H136" s="92">
        <v>2</v>
      </c>
      <c r="I136" s="87"/>
      <c r="J136" s="87"/>
      <c r="K136" s="87"/>
      <c r="L136" s="87"/>
      <c r="M136" s="87">
        <f>K136-L136</f>
        <v>0</v>
      </c>
      <c r="N136" s="146"/>
      <c r="O136" s="156"/>
      <c r="P136" s="156"/>
      <c r="Q136" s="90">
        <f>O136-P136</f>
        <v>0</v>
      </c>
      <c r="R136" s="20"/>
      <c r="S136" s="20"/>
      <c r="U136" s="20"/>
    </row>
    <row r="137" spans="1:1021" s="3" customFormat="1" ht="15" customHeight="1">
      <c r="A137" s="10">
        <v>121</v>
      </c>
      <c r="B137" s="21" t="s">
        <v>117</v>
      </c>
      <c r="C137" s="14" t="s">
        <v>19</v>
      </c>
      <c r="D137" s="10"/>
      <c r="E137" s="21" t="s">
        <v>43</v>
      </c>
      <c r="F137" s="22"/>
      <c r="G137" s="19" t="s">
        <v>44</v>
      </c>
      <c r="H137" s="80">
        <v>5</v>
      </c>
      <c r="I137" s="105"/>
      <c r="J137" s="105"/>
      <c r="K137" s="106"/>
      <c r="L137" s="106"/>
      <c r="M137" s="105"/>
      <c r="N137" s="107">
        <v>5</v>
      </c>
      <c r="O137" s="108">
        <v>15126.4</v>
      </c>
      <c r="P137" s="107">
        <v>10922.4</v>
      </c>
      <c r="Q137" s="107">
        <v>4204</v>
      </c>
    </row>
    <row r="138" spans="1:1021" s="3" customFormat="1" ht="15" customHeight="1">
      <c r="A138" s="10">
        <v>122</v>
      </c>
      <c r="B138" s="21" t="s">
        <v>118</v>
      </c>
      <c r="C138" s="14"/>
      <c r="D138" s="10"/>
      <c r="E138" s="21"/>
      <c r="F138" s="22"/>
      <c r="G138" s="19" t="s">
        <v>22</v>
      </c>
      <c r="H138" s="92">
        <v>7</v>
      </c>
      <c r="I138" s="157"/>
      <c r="J138" s="157"/>
      <c r="K138" s="158"/>
      <c r="L138" s="158"/>
      <c r="M138" s="87">
        <f>K138-L138</f>
        <v>0</v>
      </c>
      <c r="N138" s="159"/>
      <c r="O138" s="160"/>
      <c r="P138" s="160"/>
      <c r="Q138" s="90">
        <f>O138-P138</f>
        <v>0</v>
      </c>
      <c r="R138" s="20"/>
      <c r="S138" s="20"/>
      <c r="U138" s="20"/>
    </row>
    <row r="139" spans="1:1021" s="3" customFormat="1" ht="15" customHeight="1">
      <c r="A139" s="10">
        <v>123</v>
      </c>
      <c r="B139" s="21" t="s">
        <v>118</v>
      </c>
      <c r="C139" s="14"/>
      <c r="D139" s="10"/>
      <c r="E139" s="21"/>
      <c r="F139" s="22"/>
      <c r="G139" s="19" t="s">
        <v>25</v>
      </c>
      <c r="H139" s="80">
        <v>1</v>
      </c>
      <c r="I139" s="104"/>
      <c r="J139" s="104"/>
      <c r="K139" s="104"/>
      <c r="L139" s="106"/>
      <c r="M139" s="104"/>
      <c r="N139" s="106"/>
      <c r="O139" s="161"/>
      <c r="P139" s="161"/>
      <c r="Q139" s="106"/>
      <c r="R139" s="18"/>
    </row>
    <row r="140" spans="1:1021" s="18" customFormat="1" ht="15" customHeight="1">
      <c r="A140" s="10">
        <v>124</v>
      </c>
      <c r="B140" s="13" t="s">
        <v>119</v>
      </c>
      <c r="C140" s="14" t="s">
        <v>19</v>
      </c>
      <c r="D140" s="10"/>
      <c r="E140" s="21" t="s">
        <v>43</v>
      </c>
      <c r="F140" s="16"/>
      <c r="G140" s="17" t="s">
        <v>22</v>
      </c>
      <c r="H140" s="85">
        <v>5</v>
      </c>
      <c r="I140" s="101"/>
      <c r="J140" s="101"/>
      <c r="K140" s="101"/>
      <c r="L140" s="101"/>
      <c r="M140" s="87">
        <f>K140-L140</f>
        <v>0</v>
      </c>
      <c r="N140" s="101"/>
      <c r="O140" s="102"/>
      <c r="P140" s="102"/>
      <c r="Q140" s="90">
        <f>O140-P140</f>
        <v>0</v>
      </c>
      <c r="R140" s="20"/>
      <c r="S140" s="20"/>
      <c r="T140" s="3"/>
      <c r="U140" s="20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18" customFormat="1" ht="15" customHeight="1">
      <c r="A141" s="10">
        <v>125</v>
      </c>
      <c r="B141" s="13" t="s">
        <v>119</v>
      </c>
      <c r="C141" s="14" t="s">
        <v>19</v>
      </c>
      <c r="D141" s="10"/>
      <c r="E141" s="21"/>
      <c r="F141" s="41"/>
      <c r="G141" s="19" t="s">
        <v>44</v>
      </c>
      <c r="H141" s="162">
        <v>3</v>
      </c>
      <c r="I141" s="105"/>
      <c r="J141" s="105"/>
      <c r="K141" s="104"/>
      <c r="L141" s="106"/>
      <c r="M141" s="105"/>
      <c r="N141" s="107">
        <v>1</v>
      </c>
      <c r="O141" s="108">
        <v>7777.4</v>
      </c>
      <c r="P141" s="108">
        <v>6516.2</v>
      </c>
      <c r="Q141" s="107">
        <v>1261.2</v>
      </c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</row>
    <row r="142" spans="1:1021" s="3" customFormat="1" ht="15" customHeight="1">
      <c r="A142" s="10">
        <v>126</v>
      </c>
      <c r="B142" s="21" t="s">
        <v>120</v>
      </c>
      <c r="C142" s="14"/>
      <c r="D142" s="10"/>
      <c r="E142" s="21"/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</row>
    <row r="143" spans="1:1021" s="3" customFormat="1" ht="15" customHeight="1">
      <c r="A143" s="10">
        <v>127</v>
      </c>
      <c r="B143" s="21" t="s">
        <v>120</v>
      </c>
      <c r="C143" s="14"/>
      <c r="D143" s="10"/>
      <c r="E143" s="21"/>
      <c r="F143" s="22"/>
      <c r="G143" s="19" t="s">
        <v>44</v>
      </c>
      <c r="H143" s="80"/>
      <c r="I143" s="82"/>
      <c r="J143" s="82"/>
      <c r="K143" s="94"/>
      <c r="L143" s="94"/>
      <c r="M143" s="84"/>
      <c r="N143" s="82"/>
      <c r="O143" s="95"/>
      <c r="P143" s="95"/>
      <c r="Q143" s="84"/>
      <c r="R143" s="18"/>
    </row>
    <row r="144" spans="1:1021" s="18" customFormat="1" ht="15" customHeight="1">
      <c r="A144" s="10">
        <v>128</v>
      </c>
      <c r="B144" s="21" t="s">
        <v>121</v>
      </c>
      <c r="C144" s="14" t="s">
        <v>54</v>
      </c>
      <c r="D144" s="10"/>
      <c r="E144" s="21" t="s">
        <v>122</v>
      </c>
      <c r="F144" s="23"/>
      <c r="G144" s="19" t="s">
        <v>22</v>
      </c>
      <c r="H144" s="92">
        <v>8</v>
      </c>
      <c r="I144" s="87"/>
      <c r="J144" s="87"/>
      <c r="K144" s="87"/>
      <c r="L144" s="87"/>
      <c r="M144" s="87">
        <f>K144-L144</f>
        <v>0</v>
      </c>
      <c r="N144" s="87">
        <v>12</v>
      </c>
      <c r="O144" s="93">
        <v>27158.53</v>
      </c>
      <c r="P144" s="93">
        <v>27158.53</v>
      </c>
      <c r="Q144" s="90">
        <f>O144-P144</f>
        <v>0</v>
      </c>
      <c r="R144" s="20"/>
      <c r="S144" s="20"/>
      <c r="T144" s="3"/>
      <c r="U144" s="2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18" customFormat="1" ht="15" customHeight="1">
      <c r="A145" s="10">
        <v>129</v>
      </c>
      <c r="B145" s="21" t="s">
        <v>121</v>
      </c>
      <c r="C145" s="14" t="s">
        <v>54</v>
      </c>
      <c r="D145" s="10"/>
      <c r="E145" s="21" t="s">
        <v>122</v>
      </c>
      <c r="F145" s="22"/>
      <c r="G145" s="19" t="s">
        <v>47</v>
      </c>
      <c r="H145" s="80"/>
      <c r="I145" s="84"/>
      <c r="J145" s="84"/>
      <c r="K145" s="84"/>
      <c r="L145" s="84"/>
      <c r="M145" s="84"/>
      <c r="N145" s="84"/>
      <c r="O145" s="95"/>
      <c r="P145" s="95"/>
      <c r="Q145" s="84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</row>
    <row r="146" spans="1:1021" s="3" customFormat="1" ht="15" customHeight="1">
      <c r="A146" s="10">
        <v>130</v>
      </c>
      <c r="B146" s="21" t="s">
        <v>123</v>
      </c>
      <c r="C146" s="14" t="s">
        <v>19</v>
      </c>
      <c r="D146" s="10"/>
      <c r="E146" s="21" t="s">
        <v>24</v>
      </c>
      <c r="F146" s="22"/>
      <c r="G146" s="19" t="s">
        <v>33</v>
      </c>
      <c r="H146" s="80"/>
      <c r="I146" s="103"/>
      <c r="J146" s="103"/>
      <c r="K146" s="104"/>
      <c r="L146" s="104"/>
      <c r="M146" s="103"/>
      <c r="N146" s="155">
        <v>1</v>
      </c>
      <c r="O146" s="155">
        <v>7777.4</v>
      </c>
      <c r="P146" s="155">
        <v>7777.4</v>
      </c>
      <c r="Q146" s="84"/>
      <c r="R146" s="18"/>
    </row>
    <row r="147" spans="1:1021" s="3" customFormat="1" ht="15" customHeight="1">
      <c r="A147" s="10">
        <v>131</v>
      </c>
      <c r="B147" s="21" t="s">
        <v>123</v>
      </c>
      <c r="C147" s="14"/>
      <c r="D147" s="10"/>
      <c r="E147" s="21"/>
      <c r="F147" s="22"/>
      <c r="G147" s="19" t="s">
        <v>25</v>
      </c>
      <c r="H147" s="80">
        <v>9</v>
      </c>
      <c r="I147" s="84"/>
      <c r="J147" s="84"/>
      <c r="K147" s="84"/>
      <c r="L147" s="84"/>
      <c r="M147" s="84"/>
      <c r="N147" s="84"/>
      <c r="O147" s="91"/>
      <c r="P147" s="91"/>
      <c r="Q147" s="84"/>
      <c r="R147" s="18"/>
    </row>
    <row r="148" spans="1:1021" s="3" customFormat="1" ht="15" customHeight="1">
      <c r="A148" s="10"/>
      <c r="B148" s="21" t="s">
        <v>244</v>
      </c>
      <c r="C148" s="14"/>
      <c r="D148" s="10"/>
      <c r="E148" s="21"/>
      <c r="F148" s="22"/>
      <c r="G148" s="19" t="s">
        <v>22</v>
      </c>
      <c r="H148" s="80">
        <v>6</v>
      </c>
      <c r="I148" s="84"/>
      <c r="J148" s="84"/>
      <c r="K148" s="84"/>
      <c r="L148" s="84"/>
      <c r="M148" s="87">
        <f t="shared" ref="M148:M149" si="29">K148-L148</f>
        <v>0</v>
      </c>
      <c r="N148" s="84"/>
      <c r="O148" s="91"/>
      <c r="P148" s="91"/>
      <c r="Q148" s="90">
        <f t="shared" ref="Q148:Q149" si="30">O148-P148</f>
        <v>0</v>
      </c>
      <c r="R148" s="18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12</v>
      </c>
      <c r="I149" s="87"/>
      <c r="J149" s="87"/>
      <c r="K149" s="87"/>
      <c r="L149" s="87"/>
      <c r="M149" s="87">
        <f t="shared" si="29"/>
        <v>0</v>
      </c>
      <c r="N149" s="87"/>
      <c r="O149" s="99"/>
      <c r="P149" s="99"/>
      <c r="Q149" s="90">
        <f t="shared" si="30"/>
        <v>0</v>
      </c>
      <c r="R149" s="20"/>
      <c r="S149" s="20"/>
      <c r="U149" s="20"/>
    </row>
    <row r="150" spans="1:1021" s="3" customFormat="1" ht="15" customHeight="1">
      <c r="A150" s="10"/>
      <c r="B150" s="21" t="s">
        <v>253</v>
      </c>
      <c r="C150" s="14"/>
      <c r="D150" s="10"/>
      <c r="E150" s="21"/>
      <c r="F150" s="22"/>
      <c r="G150" s="19" t="s">
        <v>25</v>
      </c>
      <c r="H150" s="92">
        <v>1</v>
      </c>
      <c r="I150" s="87"/>
      <c r="J150" s="87"/>
      <c r="K150" s="87"/>
      <c r="L150" s="87"/>
      <c r="M150" s="87"/>
      <c r="N150" s="87"/>
      <c r="O150" s="99"/>
      <c r="P150" s="99"/>
      <c r="Q150" s="90"/>
      <c r="R150" s="20"/>
      <c r="S150" s="20"/>
      <c r="U150" s="20"/>
    </row>
    <row r="151" spans="1:1021" ht="15" customHeight="1">
      <c r="A151" s="10">
        <v>133</v>
      </c>
      <c r="B151" s="21" t="s">
        <v>124</v>
      </c>
      <c r="C151" s="14" t="s">
        <v>19</v>
      </c>
      <c r="D151" s="10"/>
      <c r="E151" s="21" t="s">
        <v>24</v>
      </c>
      <c r="F151" s="22"/>
      <c r="G151" s="19" t="s">
        <v>25</v>
      </c>
      <c r="H151" s="80"/>
      <c r="I151" s="104"/>
      <c r="J151" s="104"/>
      <c r="K151" s="104"/>
      <c r="L151" s="104"/>
      <c r="M151" s="104"/>
      <c r="N151" s="104"/>
      <c r="O151" s="121"/>
      <c r="P151" s="121"/>
      <c r="Q151" s="104"/>
      <c r="R151" s="18"/>
    </row>
    <row r="152" spans="1:1021" s="3" customFormat="1" ht="15" customHeight="1">
      <c r="A152" s="10">
        <v>134</v>
      </c>
      <c r="B152" s="21" t="s">
        <v>125</v>
      </c>
      <c r="C152" s="14" t="s">
        <v>19</v>
      </c>
      <c r="D152" s="10"/>
      <c r="E152" s="21"/>
      <c r="F152" s="23"/>
      <c r="G152" s="19" t="s">
        <v>22</v>
      </c>
      <c r="H152" s="116">
        <v>4</v>
      </c>
      <c r="I152" s="117"/>
      <c r="J152" s="117"/>
      <c r="K152" s="117"/>
      <c r="L152" s="117"/>
      <c r="M152" s="87">
        <f>K152-L152</f>
        <v>0</v>
      </c>
      <c r="N152" s="87">
        <v>11</v>
      </c>
      <c r="O152" s="93">
        <v>44890.84</v>
      </c>
      <c r="P152" s="93">
        <v>44890.84</v>
      </c>
      <c r="Q152" s="90">
        <f>O152-P152</f>
        <v>0</v>
      </c>
      <c r="R152" s="20"/>
      <c r="S152" s="20"/>
      <c r="U152" s="20"/>
    </row>
    <row r="153" spans="1:1021" ht="15" customHeight="1">
      <c r="A153" s="10">
        <v>135</v>
      </c>
      <c r="B153" s="21" t="s">
        <v>125</v>
      </c>
      <c r="C153" s="14" t="s">
        <v>19</v>
      </c>
      <c r="D153" s="10"/>
      <c r="E153" s="21" t="s">
        <v>126</v>
      </c>
      <c r="F153" s="22"/>
      <c r="G153" s="19" t="s">
        <v>33</v>
      </c>
      <c r="H153" s="80">
        <v>4</v>
      </c>
      <c r="I153" s="103"/>
      <c r="J153" s="103"/>
      <c r="K153" s="104"/>
      <c r="L153" s="104"/>
      <c r="M153" s="103"/>
      <c r="N153" s="103">
        <v>3</v>
      </c>
      <c r="O153" s="103">
        <v>8176.78</v>
      </c>
      <c r="P153" s="105">
        <v>8176.78</v>
      </c>
      <c r="Q153" s="105"/>
    </row>
    <row r="154" spans="1:1021" ht="15" customHeight="1">
      <c r="A154" s="10">
        <v>136</v>
      </c>
      <c r="B154" s="21" t="s">
        <v>127</v>
      </c>
      <c r="C154" s="14"/>
      <c r="D154" s="10"/>
      <c r="E154" s="21"/>
      <c r="F154" s="22"/>
      <c r="G154" s="19" t="s">
        <v>21</v>
      </c>
      <c r="H154" s="80">
        <v>1</v>
      </c>
      <c r="I154" s="115"/>
      <c r="J154" s="115"/>
      <c r="K154" s="120"/>
      <c r="L154" s="120"/>
      <c r="M154" s="164"/>
      <c r="N154" s="84"/>
      <c r="O154" s="91"/>
      <c r="P154" s="91"/>
      <c r="Q154" s="84"/>
    </row>
    <row r="155" spans="1:1021" ht="15" customHeight="1">
      <c r="A155" s="10">
        <v>137</v>
      </c>
      <c r="B155" s="21" t="s">
        <v>127</v>
      </c>
      <c r="C155" s="14"/>
      <c r="D155" s="10"/>
      <c r="E155" s="21"/>
      <c r="F155" s="22"/>
      <c r="G155" s="19" t="s">
        <v>22</v>
      </c>
      <c r="H155" s="92">
        <v>7</v>
      </c>
      <c r="I155" s="87">
        <v>1</v>
      </c>
      <c r="J155" s="87">
        <v>1</v>
      </c>
      <c r="K155" s="87">
        <v>527.41</v>
      </c>
      <c r="L155" s="87">
        <v>527.41</v>
      </c>
      <c r="M155" s="87">
        <f t="shared" ref="M155:M156" si="31">K155-L155</f>
        <v>0</v>
      </c>
      <c r="N155" s="87">
        <v>12</v>
      </c>
      <c r="O155" s="99">
        <v>32188.91</v>
      </c>
      <c r="P155" s="99">
        <v>32188.91</v>
      </c>
      <c r="Q155" s="90">
        <f t="shared" ref="Q155:Q156" si="32">O155-P155</f>
        <v>0</v>
      </c>
      <c r="R155" s="20"/>
      <c r="S155" s="20"/>
      <c r="U155" s="20"/>
    </row>
    <row r="156" spans="1:1021" ht="15" customHeight="1">
      <c r="A156" s="10">
        <v>138</v>
      </c>
      <c r="B156" s="21" t="s">
        <v>128</v>
      </c>
      <c r="C156" s="14"/>
      <c r="D156" s="10"/>
      <c r="E156" s="21"/>
      <c r="F156" s="22"/>
      <c r="G156" s="19" t="s">
        <v>22</v>
      </c>
      <c r="H156" s="92">
        <v>2</v>
      </c>
      <c r="I156" s="165"/>
      <c r="J156" s="165"/>
      <c r="K156" s="165"/>
      <c r="L156" s="165"/>
      <c r="M156" s="87">
        <f t="shared" si="31"/>
        <v>0</v>
      </c>
      <c r="N156" s="87">
        <v>3</v>
      </c>
      <c r="O156" s="99">
        <v>3513.17</v>
      </c>
      <c r="P156" s="99">
        <v>3513.17</v>
      </c>
      <c r="Q156" s="90">
        <f t="shared" si="32"/>
        <v>0</v>
      </c>
      <c r="R156" s="20"/>
      <c r="S156" s="20"/>
      <c r="U156" s="20"/>
    </row>
    <row r="157" spans="1:1021" s="3" customFormat="1" ht="15" customHeight="1">
      <c r="A157" s="10">
        <v>139</v>
      </c>
      <c r="B157" s="21" t="s">
        <v>128</v>
      </c>
      <c r="C157" s="14"/>
      <c r="D157" s="10"/>
      <c r="E157" s="21"/>
      <c r="F157" s="22"/>
      <c r="G157" s="19" t="s">
        <v>33</v>
      </c>
      <c r="H157" s="80">
        <v>4</v>
      </c>
      <c r="I157" s="84"/>
      <c r="J157" s="84"/>
      <c r="K157" s="84"/>
      <c r="L157" s="84"/>
      <c r="M157" s="84"/>
      <c r="N157" s="84">
        <v>3</v>
      </c>
      <c r="O157" s="91">
        <v>6614.2</v>
      </c>
      <c r="P157" s="91">
        <v>6614.2</v>
      </c>
      <c r="Q157" s="84"/>
      <c r="R157" s="18"/>
    </row>
    <row r="158" spans="1:1021" s="3" customFormat="1" ht="15" customHeight="1">
      <c r="A158" s="10">
        <v>140</v>
      </c>
      <c r="B158" s="21" t="s">
        <v>129</v>
      </c>
      <c r="C158" s="14" t="s">
        <v>19</v>
      </c>
      <c r="D158" s="10"/>
      <c r="E158" s="21" t="s">
        <v>39</v>
      </c>
      <c r="F158" s="22"/>
      <c r="G158" s="19" t="s">
        <v>22</v>
      </c>
      <c r="H158" s="92">
        <v>4</v>
      </c>
      <c r="I158" s="87"/>
      <c r="J158" s="87"/>
      <c r="K158" s="87"/>
      <c r="L158" s="87"/>
      <c r="M158" s="87">
        <f t="shared" ref="M158:M160" si="33">K158-L158</f>
        <v>0</v>
      </c>
      <c r="N158" s="87"/>
      <c r="O158" s="99"/>
      <c r="P158" s="99"/>
      <c r="Q158" s="90">
        <f t="shared" ref="Q158:Q160" si="34">O158-P158</f>
        <v>0</v>
      </c>
      <c r="R158" s="20"/>
      <c r="S158" s="20"/>
      <c r="T158" s="18"/>
      <c r="U158" s="2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</row>
    <row r="159" spans="1:1021" s="3" customFormat="1" ht="15" customHeight="1">
      <c r="A159" s="10">
        <v>141</v>
      </c>
      <c r="B159" s="21" t="s">
        <v>130</v>
      </c>
      <c r="C159" s="14" t="s">
        <v>19</v>
      </c>
      <c r="D159" s="10"/>
      <c r="E159" s="21" t="s">
        <v>39</v>
      </c>
      <c r="F159" s="23"/>
      <c r="G159" s="19" t="s">
        <v>22</v>
      </c>
      <c r="H159" s="92">
        <v>2</v>
      </c>
      <c r="I159" s="87"/>
      <c r="J159" s="87"/>
      <c r="K159" s="90"/>
      <c r="L159" s="90"/>
      <c r="M159" s="87">
        <f t="shared" si="33"/>
        <v>0</v>
      </c>
      <c r="N159" s="87">
        <v>2</v>
      </c>
      <c r="O159" s="93">
        <v>3928.91</v>
      </c>
      <c r="P159" s="93">
        <v>3928.91</v>
      </c>
      <c r="Q159" s="90">
        <f t="shared" si="34"/>
        <v>0</v>
      </c>
      <c r="R159" s="20"/>
      <c r="S159" s="20"/>
      <c r="U159" s="20"/>
    </row>
    <row r="160" spans="1:1021" s="3" customFormat="1" ht="15" customHeight="1">
      <c r="A160" s="10">
        <v>142</v>
      </c>
      <c r="B160" s="21" t="s">
        <v>131</v>
      </c>
      <c r="C160" s="14" t="s">
        <v>19</v>
      </c>
      <c r="D160" s="10"/>
      <c r="E160" s="21" t="s">
        <v>39</v>
      </c>
      <c r="F160" s="22"/>
      <c r="G160" s="19" t="s">
        <v>22</v>
      </c>
      <c r="H160" s="92">
        <v>4</v>
      </c>
      <c r="I160" s="87"/>
      <c r="J160" s="87"/>
      <c r="K160" s="90"/>
      <c r="L160" s="90"/>
      <c r="M160" s="87">
        <f t="shared" si="33"/>
        <v>0</v>
      </c>
      <c r="N160" s="87"/>
      <c r="O160" s="99"/>
      <c r="P160" s="99"/>
      <c r="Q160" s="90">
        <f t="shared" si="34"/>
        <v>0</v>
      </c>
      <c r="R160" s="20"/>
      <c r="S160" s="20"/>
      <c r="U160" s="20"/>
    </row>
    <row r="161" spans="1:1021" s="3" customFormat="1" ht="15" customHeight="1">
      <c r="A161" s="10"/>
      <c r="B161" s="21" t="s">
        <v>128</v>
      </c>
      <c r="C161" s="14"/>
      <c r="D161" s="10"/>
      <c r="E161" s="21"/>
      <c r="F161" s="22"/>
      <c r="G161" s="17" t="s">
        <v>25</v>
      </c>
      <c r="H161" s="92">
        <v>1</v>
      </c>
      <c r="I161" s="87"/>
      <c r="J161" s="87"/>
      <c r="K161" s="90"/>
      <c r="L161" s="90"/>
      <c r="M161" s="87"/>
      <c r="N161" s="87"/>
      <c r="O161" s="99"/>
      <c r="P161" s="99"/>
      <c r="Q161" s="90"/>
      <c r="R161" s="20"/>
      <c r="S161" s="20"/>
      <c r="U161" s="20"/>
    </row>
    <row r="162" spans="1:1021" s="3" customFormat="1" ht="15" customHeight="1">
      <c r="A162" s="10">
        <v>143</v>
      </c>
      <c r="B162" s="21" t="s">
        <v>132</v>
      </c>
      <c r="C162" s="14"/>
      <c r="D162" s="10"/>
      <c r="E162" s="21"/>
      <c r="F162" s="22"/>
      <c r="G162" s="17" t="s">
        <v>25</v>
      </c>
      <c r="H162" s="92"/>
      <c r="I162" s="87"/>
      <c r="J162" s="87"/>
      <c r="K162" s="90"/>
      <c r="L162" s="90"/>
      <c r="M162" s="87"/>
      <c r="N162" s="87"/>
      <c r="O162" s="99"/>
      <c r="P162" s="99"/>
      <c r="Q162" s="90"/>
      <c r="S162" s="20"/>
      <c r="U162" s="20"/>
    </row>
    <row r="163" spans="1:1021" s="3" customFormat="1" ht="15" customHeight="1">
      <c r="A163" s="10">
        <v>144</v>
      </c>
      <c r="B163" s="21" t="s">
        <v>131</v>
      </c>
      <c r="C163" s="14" t="s">
        <v>19</v>
      </c>
      <c r="D163" s="10"/>
      <c r="E163" s="21" t="s">
        <v>39</v>
      </c>
      <c r="F163" s="22"/>
      <c r="G163" s="17" t="s">
        <v>25</v>
      </c>
      <c r="H163" s="80"/>
      <c r="I163" s="82"/>
      <c r="J163" s="82"/>
      <c r="K163" s="94"/>
      <c r="L163" s="94"/>
      <c r="M163" s="84"/>
      <c r="N163" s="82"/>
      <c r="O163" s="95"/>
      <c r="P163" s="95"/>
      <c r="Q163" s="84"/>
    </row>
    <row r="164" spans="1:1021" ht="15" customHeight="1">
      <c r="A164" s="10">
        <v>145</v>
      </c>
      <c r="B164" s="33" t="s">
        <v>133</v>
      </c>
      <c r="C164" s="14"/>
      <c r="D164" s="10"/>
      <c r="E164" s="21"/>
      <c r="F164" s="22"/>
      <c r="G164" s="17" t="s">
        <v>44</v>
      </c>
      <c r="H164" s="80">
        <v>3</v>
      </c>
      <c r="I164" s="105"/>
      <c r="J164" s="105"/>
      <c r="K164" s="104"/>
      <c r="L164" s="106"/>
      <c r="M164" s="105"/>
      <c r="N164" s="107">
        <v>1</v>
      </c>
      <c r="O164" s="108">
        <v>3728.4</v>
      </c>
      <c r="P164" s="107">
        <v>3728.4</v>
      </c>
      <c r="Q164" s="107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146</v>
      </c>
      <c r="B165" s="33" t="s">
        <v>133</v>
      </c>
      <c r="C165" s="14" t="s">
        <v>19</v>
      </c>
      <c r="D165" s="10"/>
      <c r="E165" s="21"/>
      <c r="F165" s="23"/>
      <c r="G165" s="19" t="s">
        <v>22</v>
      </c>
      <c r="H165" s="92"/>
      <c r="I165" s="87"/>
      <c r="J165" s="87"/>
      <c r="K165" s="90"/>
      <c r="L165" s="90"/>
      <c r="M165" s="87">
        <f>K165-L165</f>
        <v>0</v>
      </c>
      <c r="N165" s="146">
        <v>2</v>
      </c>
      <c r="O165" s="146">
        <v>424.15</v>
      </c>
      <c r="P165" s="146">
        <v>424.15</v>
      </c>
      <c r="Q165" s="90">
        <f>O165-P165</f>
        <v>0</v>
      </c>
      <c r="R165" s="20"/>
      <c r="S165" s="20"/>
      <c r="T165" s="18"/>
      <c r="U165" s="20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147</v>
      </c>
      <c r="B166" s="33" t="s">
        <v>134</v>
      </c>
      <c r="C166" s="14"/>
      <c r="D166" s="10"/>
      <c r="E166" s="21"/>
      <c r="F166" s="23"/>
      <c r="G166" s="19" t="s">
        <v>25</v>
      </c>
      <c r="H166" s="92">
        <v>5</v>
      </c>
      <c r="I166" s="87"/>
      <c r="J166" s="87"/>
      <c r="K166" s="90"/>
      <c r="L166" s="90"/>
      <c r="M166" s="87"/>
      <c r="N166" s="146"/>
      <c r="O166" s="147"/>
      <c r="P166" s="147"/>
      <c r="Q166" s="90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  <c r="AME166" s="18"/>
      <c r="AMF166" s="18"/>
      <c r="AMG166" s="18"/>
    </row>
    <row r="167" spans="1:1021" ht="15" customHeight="1">
      <c r="A167" s="10">
        <v>148</v>
      </c>
      <c r="B167" s="21" t="s">
        <v>135</v>
      </c>
      <c r="C167" s="14"/>
      <c r="D167" s="21"/>
      <c r="E167" s="21"/>
      <c r="F167" s="23"/>
      <c r="G167" s="19"/>
      <c r="H167" s="92"/>
      <c r="I167" s="87"/>
      <c r="J167" s="87"/>
      <c r="K167" s="90"/>
      <c r="L167" s="90"/>
      <c r="M167" s="87"/>
      <c r="N167" s="146"/>
      <c r="O167" s="147"/>
      <c r="P167" s="147"/>
      <c r="Q167" s="90"/>
    </row>
    <row r="168" spans="1:1021" s="3" customFormat="1" ht="15" customHeight="1">
      <c r="A168" s="10">
        <v>149</v>
      </c>
      <c r="B168" s="21" t="s">
        <v>135</v>
      </c>
      <c r="C168" s="14"/>
      <c r="D168" s="21"/>
      <c r="E168" s="21"/>
      <c r="F168" s="23"/>
      <c r="G168" s="19" t="s">
        <v>33</v>
      </c>
      <c r="H168" s="92">
        <v>3</v>
      </c>
      <c r="I168" s="87"/>
      <c r="J168" s="87"/>
      <c r="K168" s="90"/>
      <c r="L168" s="90"/>
      <c r="M168" s="87"/>
      <c r="N168" s="146">
        <v>1</v>
      </c>
      <c r="O168" s="146">
        <v>2732.6</v>
      </c>
      <c r="P168" s="146"/>
      <c r="Q168" s="90">
        <v>2732.6</v>
      </c>
      <c r="R168" s="18"/>
    </row>
    <row r="169" spans="1:1021" s="3" customFormat="1" ht="15" customHeight="1">
      <c r="A169" s="10">
        <v>150</v>
      </c>
      <c r="B169" s="21" t="s">
        <v>136</v>
      </c>
      <c r="C169" s="14"/>
      <c r="D169" s="10"/>
      <c r="E169" s="21"/>
      <c r="F169" s="22"/>
      <c r="G169" s="19" t="s">
        <v>25</v>
      </c>
      <c r="H169" s="80"/>
      <c r="I169" s="84"/>
      <c r="J169" s="84"/>
      <c r="K169" s="94"/>
      <c r="L169" s="94"/>
      <c r="M169" s="84"/>
      <c r="N169" s="84"/>
      <c r="O169" s="84"/>
      <c r="P169" s="84"/>
      <c r="Q169" s="84"/>
      <c r="R169" s="18"/>
    </row>
    <row r="170" spans="1:1021" s="3" customFormat="1" ht="15" customHeight="1">
      <c r="A170" s="10">
        <v>151</v>
      </c>
      <c r="B170" s="21" t="s">
        <v>137</v>
      </c>
      <c r="C170" s="14" t="s">
        <v>19</v>
      </c>
      <c r="D170" s="21"/>
      <c r="E170" s="21" t="s">
        <v>32</v>
      </c>
      <c r="F170" s="23"/>
      <c r="G170" s="19" t="s">
        <v>22</v>
      </c>
      <c r="H170" s="92">
        <v>3</v>
      </c>
      <c r="I170" s="87">
        <v>2</v>
      </c>
      <c r="J170" s="87">
        <v>2</v>
      </c>
      <c r="K170" s="90">
        <v>3593.58</v>
      </c>
      <c r="L170" s="90">
        <v>3593.58</v>
      </c>
      <c r="M170" s="87">
        <f>K170-L170</f>
        <v>0</v>
      </c>
      <c r="N170" s="146">
        <v>6</v>
      </c>
      <c r="O170" s="146">
        <v>12302.64</v>
      </c>
      <c r="P170" s="146">
        <v>12302.64</v>
      </c>
      <c r="Q170" s="90">
        <f>O170-P170</f>
        <v>0</v>
      </c>
      <c r="R170" s="20"/>
      <c r="S170" s="20"/>
      <c r="U170" s="20"/>
    </row>
    <row r="171" spans="1:1021" s="3" customFormat="1" ht="15" customHeight="1">
      <c r="A171" s="10">
        <v>152</v>
      </c>
      <c r="B171" s="21" t="s">
        <v>137</v>
      </c>
      <c r="C171" s="14" t="s">
        <v>19</v>
      </c>
      <c r="D171" s="21"/>
      <c r="E171" s="21" t="s">
        <v>32</v>
      </c>
      <c r="F171" s="21"/>
      <c r="G171" s="19" t="s">
        <v>33</v>
      </c>
      <c r="H171" s="80">
        <v>2</v>
      </c>
      <c r="I171" s="103"/>
      <c r="J171" s="103"/>
      <c r="K171" s="104"/>
      <c r="L171" s="104"/>
      <c r="M171" s="103"/>
      <c r="N171" s="84"/>
      <c r="O171" s="84"/>
      <c r="P171" s="84"/>
      <c r="Q171" s="84"/>
    </row>
    <row r="172" spans="1:1021" s="3" customFormat="1" ht="15" customHeight="1">
      <c r="A172" s="10"/>
      <c r="B172" s="21" t="s">
        <v>159</v>
      </c>
      <c r="C172" s="14"/>
      <c r="D172" s="21"/>
      <c r="E172" s="21"/>
      <c r="F172" s="21"/>
      <c r="G172" s="19" t="s">
        <v>22</v>
      </c>
      <c r="H172" s="80">
        <v>1</v>
      </c>
      <c r="I172" s="103"/>
      <c r="J172" s="103"/>
      <c r="K172" s="104"/>
      <c r="L172" s="104"/>
      <c r="M172" s="103"/>
      <c r="N172" s="84"/>
      <c r="O172" s="84"/>
      <c r="P172" s="84"/>
      <c r="Q172" s="84"/>
    </row>
    <row r="173" spans="1:1021" ht="15" customHeight="1">
      <c r="A173" s="10">
        <v>153</v>
      </c>
      <c r="B173" s="21" t="s">
        <v>138</v>
      </c>
      <c r="C173" s="14" t="s">
        <v>19</v>
      </c>
      <c r="D173" s="10"/>
      <c r="E173" s="21" t="s">
        <v>39</v>
      </c>
      <c r="F173" s="22"/>
      <c r="G173" s="19" t="s">
        <v>22</v>
      </c>
      <c r="H173" s="92">
        <v>6</v>
      </c>
      <c r="I173" s="101"/>
      <c r="J173" s="101"/>
      <c r="K173" s="101"/>
      <c r="L173" s="101"/>
      <c r="M173" s="87">
        <f t="shared" ref="M173:M174" si="35">K173-L173</f>
        <v>0</v>
      </c>
      <c r="N173" s="101">
        <v>9</v>
      </c>
      <c r="O173" s="101">
        <v>26709.15</v>
      </c>
      <c r="P173" s="101">
        <v>26709.15</v>
      </c>
      <c r="Q173" s="90">
        <f t="shared" ref="Q173:Q174" si="36">O173-P173</f>
        <v>0</v>
      </c>
      <c r="R173" s="20"/>
      <c r="S173" s="20"/>
      <c r="U173" s="20"/>
    </row>
    <row r="174" spans="1:1021" ht="15" customHeight="1">
      <c r="A174" s="10">
        <v>154</v>
      </c>
      <c r="B174" s="21" t="s">
        <v>139</v>
      </c>
      <c r="C174" s="42" t="s">
        <v>19</v>
      </c>
      <c r="D174" s="43"/>
      <c r="E174" s="21" t="s">
        <v>39</v>
      </c>
      <c r="F174" s="23"/>
      <c r="G174" s="19" t="s">
        <v>22</v>
      </c>
      <c r="H174" s="92"/>
      <c r="I174" s="101"/>
      <c r="J174" s="101"/>
      <c r="K174" s="101"/>
      <c r="L174" s="101"/>
      <c r="M174" s="87">
        <f t="shared" si="35"/>
        <v>0</v>
      </c>
      <c r="N174" s="101"/>
      <c r="O174" s="166"/>
      <c r="P174" s="166"/>
      <c r="Q174" s="90">
        <f t="shared" si="36"/>
        <v>0</v>
      </c>
      <c r="R174" s="20"/>
      <c r="S174" s="20"/>
      <c r="U174" s="20"/>
    </row>
    <row r="175" spans="1:1021" ht="15" customHeight="1">
      <c r="A175" s="10">
        <v>155</v>
      </c>
      <c r="B175" s="21" t="s">
        <v>139</v>
      </c>
      <c r="C175" s="42" t="s">
        <v>19</v>
      </c>
      <c r="D175" s="43"/>
      <c r="E175" s="21" t="s">
        <v>39</v>
      </c>
      <c r="F175" s="44"/>
      <c r="G175" s="19" t="s">
        <v>25</v>
      </c>
      <c r="H175" s="167">
        <v>4</v>
      </c>
      <c r="I175" s="104"/>
      <c r="J175" s="104"/>
      <c r="K175" s="104"/>
      <c r="L175" s="104"/>
      <c r="M175" s="104"/>
      <c r="N175" s="104"/>
      <c r="O175" s="121"/>
      <c r="P175" s="121"/>
      <c r="Q175" s="104"/>
    </row>
    <row r="176" spans="1:1021" ht="15" customHeight="1">
      <c r="A176" s="10">
        <v>156</v>
      </c>
      <c r="B176" s="21" t="s">
        <v>140</v>
      </c>
      <c r="C176" s="14"/>
      <c r="D176" s="10"/>
      <c r="E176" s="21"/>
      <c r="F176" s="23"/>
      <c r="G176" s="19" t="s">
        <v>44</v>
      </c>
      <c r="H176" s="96"/>
      <c r="I176" s="97"/>
      <c r="J176" s="97"/>
      <c r="K176" s="97"/>
      <c r="L176" s="97"/>
      <c r="M176" s="84"/>
      <c r="N176" s="97"/>
      <c r="O176" s="128"/>
      <c r="P176" s="128"/>
      <c r="Q176" s="138"/>
      <c r="R176" s="18"/>
    </row>
    <row r="177" spans="1:1021" ht="15" customHeight="1">
      <c r="A177" s="10">
        <v>157</v>
      </c>
      <c r="B177" s="21" t="s">
        <v>141</v>
      </c>
      <c r="C177" s="14" t="s">
        <v>19</v>
      </c>
      <c r="D177" s="10"/>
      <c r="E177" s="21" t="s">
        <v>142</v>
      </c>
      <c r="F177" s="23"/>
      <c r="G177" s="19" t="s">
        <v>22</v>
      </c>
      <c r="H177" s="92">
        <v>9</v>
      </c>
      <c r="I177" s="87"/>
      <c r="J177" s="87"/>
      <c r="K177" s="87"/>
      <c r="L177" s="87"/>
      <c r="M177" s="87">
        <f>K177-L177</f>
        <v>0</v>
      </c>
      <c r="N177" s="87">
        <v>17</v>
      </c>
      <c r="O177" s="90">
        <v>33925.620000000003</v>
      </c>
      <c r="P177" s="90">
        <v>33925.620000000003</v>
      </c>
      <c r="Q177" s="90">
        <f>O177-P177</f>
        <v>0</v>
      </c>
      <c r="R177" s="20"/>
      <c r="S177" s="20"/>
      <c r="U177" s="20"/>
    </row>
    <row r="178" spans="1:1021" ht="15" customHeight="1">
      <c r="A178" s="10">
        <v>158</v>
      </c>
      <c r="B178" s="21" t="s">
        <v>141</v>
      </c>
      <c r="C178" s="14" t="s">
        <v>19</v>
      </c>
      <c r="D178" s="21"/>
      <c r="E178" s="21" t="s">
        <v>142</v>
      </c>
      <c r="F178" s="21"/>
      <c r="G178" s="19" t="s">
        <v>21</v>
      </c>
      <c r="H178" s="80"/>
      <c r="I178" s="115"/>
      <c r="J178" s="115"/>
      <c r="K178" s="120"/>
      <c r="L178" s="153"/>
      <c r="M178" s="115"/>
      <c r="N178" s="168"/>
      <c r="O178" s="169"/>
      <c r="P178" s="169"/>
      <c r="Q178" s="84"/>
      <c r="R178" s="18"/>
    </row>
    <row r="179" spans="1:1021" ht="15" customHeight="1">
      <c r="A179" s="10">
        <v>159</v>
      </c>
      <c r="B179" s="21" t="s">
        <v>143</v>
      </c>
      <c r="C179" s="14" t="s">
        <v>19</v>
      </c>
      <c r="D179" s="10"/>
      <c r="E179" s="21" t="s">
        <v>122</v>
      </c>
      <c r="F179" s="23"/>
      <c r="G179" s="19" t="s">
        <v>22</v>
      </c>
      <c r="H179" s="92">
        <v>34</v>
      </c>
      <c r="I179" s="87"/>
      <c r="J179" s="87"/>
      <c r="K179" s="87"/>
      <c r="L179" s="87"/>
      <c r="M179" s="87">
        <f>K179-L179</f>
        <v>0</v>
      </c>
      <c r="N179" s="87">
        <v>48</v>
      </c>
      <c r="O179" s="87">
        <f>5248.31+2828.8+26487.21</f>
        <v>34564.32</v>
      </c>
      <c r="P179" s="87">
        <f>5248.31+2828.8+26487.21</f>
        <v>34564.32</v>
      </c>
      <c r="Q179" s="90">
        <f>O179-P179</f>
        <v>0</v>
      </c>
      <c r="R179" s="20"/>
      <c r="S179" s="20"/>
      <c r="U179" s="20"/>
    </row>
    <row r="180" spans="1:1021" s="18" customFormat="1" ht="15" customHeight="1">
      <c r="A180" s="10">
        <v>160</v>
      </c>
      <c r="B180" s="45" t="s">
        <v>143</v>
      </c>
      <c r="C180" s="14" t="s">
        <v>19</v>
      </c>
      <c r="D180" s="10"/>
      <c r="E180" s="21"/>
      <c r="F180" s="22"/>
      <c r="G180" s="19" t="s">
        <v>47</v>
      </c>
      <c r="H180" s="80"/>
      <c r="I180" s="170"/>
      <c r="J180" s="170"/>
      <c r="K180" s="170"/>
      <c r="L180" s="170"/>
      <c r="M180" s="84"/>
      <c r="N180" s="171"/>
      <c r="O180" s="172"/>
      <c r="P180" s="172"/>
      <c r="Q180" s="84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</row>
    <row r="181" spans="1:1021" ht="15" customHeight="1">
      <c r="A181" s="10">
        <v>161</v>
      </c>
      <c r="B181" s="21" t="s">
        <v>144</v>
      </c>
      <c r="C181" s="14" t="s">
        <v>19</v>
      </c>
      <c r="D181" s="10"/>
      <c r="E181" s="21" t="s">
        <v>43</v>
      </c>
      <c r="F181" s="23"/>
      <c r="G181" s="19" t="s">
        <v>22</v>
      </c>
      <c r="H181" s="92">
        <v>1</v>
      </c>
      <c r="I181" s="87"/>
      <c r="J181" s="87"/>
      <c r="K181" s="87"/>
      <c r="L181" s="87"/>
      <c r="M181" s="87">
        <f>K181-L181</f>
        <v>0</v>
      </c>
      <c r="N181" s="87">
        <v>7</v>
      </c>
      <c r="O181" s="87">
        <v>10274.379999999999</v>
      </c>
      <c r="P181" s="87">
        <v>10274.379999999999</v>
      </c>
      <c r="Q181" s="90">
        <f>O181-P181</f>
        <v>0</v>
      </c>
      <c r="R181" s="20"/>
      <c r="S181" s="20"/>
      <c r="U181" s="20"/>
    </row>
    <row r="182" spans="1:1021" ht="15" customHeight="1">
      <c r="A182" s="10">
        <v>162</v>
      </c>
      <c r="B182" s="21" t="s">
        <v>145</v>
      </c>
      <c r="C182" s="14" t="s">
        <v>38</v>
      </c>
      <c r="D182" s="10"/>
      <c r="E182" s="21"/>
      <c r="F182" s="22"/>
      <c r="G182" s="19" t="s">
        <v>47</v>
      </c>
      <c r="H182" s="80">
        <v>10</v>
      </c>
      <c r="I182" s="84"/>
      <c r="J182" s="84"/>
      <c r="K182" s="84"/>
      <c r="L182" s="84"/>
      <c r="M182" s="84"/>
      <c r="N182" s="84">
        <v>4</v>
      </c>
      <c r="O182" s="95">
        <v>9618.6</v>
      </c>
      <c r="P182" s="95">
        <v>9618.6</v>
      </c>
      <c r="Q182" s="84">
        <v>0</v>
      </c>
      <c r="R182" s="18"/>
    </row>
    <row r="183" spans="1:1021" ht="15" customHeight="1">
      <c r="A183" s="10">
        <v>163</v>
      </c>
      <c r="B183" s="21" t="s">
        <v>145</v>
      </c>
      <c r="C183" s="14"/>
      <c r="D183" s="10"/>
      <c r="E183" s="21"/>
      <c r="F183" s="22"/>
      <c r="G183" s="19" t="s">
        <v>22</v>
      </c>
      <c r="H183" s="80">
        <v>2</v>
      </c>
      <c r="I183" s="84"/>
      <c r="J183" s="84"/>
      <c r="K183" s="84"/>
      <c r="L183" s="84"/>
      <c r="M183" s="87">
        <f t="shared" ref="M183:M184" si="37">K183-L183</f>
        <v>0</v>
      </c>
      <c r="N183" s="84"/>
      <c r="O183" s="84"/>
      <c r="P183" s="84"/>
      <c r="Q183" s="90">
        <f t="shared" ref="Q183:Q184" si="38">O183-P183</f>
        <v>0</v>
      </c>
      <c r="R183" s="20"/>
      <c r="S183" s="20"/>
      <c r="U183" s="20"/>
    </row>
    <row r="184" spans="1:1021" ht="15" customHeight="1">
      <c r="A184" s="10">
        <v>164</v>
      </c>
      <c r="B184" s="21" t="s">
        <v>146</v>
      </c>
      <c r="C184" s="14" t="s">
        <v>38</v>
      </c>
      <c r="D184" s="10"/>
      <c r="E184" s="21" t="s">
        <v>147</v>
      </c>
      <c r="F184" s="23"/>
      <c r="G184" s="19" t="s">
        <v>22</v>
      </c>
      <c r="H184" s="92">
        <v>2</v>
      </c>
      <c r="I184" s="87"/>
      <c r="J184" s="87"/>
      <c r="K184" s="87"/>
      <c r="L184" s="87"/>
      <c r="M184" s="87">
        <f t="shared" si="37"/>
        <v>0</v>
      </c>
      <c r="N184" s="173">
        <v>4</v>
      </c>
      <c r="O184" s="174">
        <v>13850.81</v>
      </c>
      <c r="P184" s="174">
        <v>13850.81</v>
      </c>
      <c r="Q184" s="90">
        <f t="shared" si="38"/>
        <v>0</v>
      </c>
      <c r="R184" s="20"/>
      <c r="S184" s="20"/>
      <c r="U184" s="20"/>
    </row>
    <row r="185" spans="1:1021" ht="15" customHeight="1">
      <c r="A185" s="10">
        <v>165</v>
      </c>
      <c r="B185" s="21" t="s">
        <v>146</v>
      </c>
      <c r="C185" s="14" t="s">
        <v>38</v>
      </c>
      <c r="D185" s="10"/>
      <c r="E185" s="21" t="s">
        <v>147</v>
      </c>
      <c r="F185" s="30"/>
      <c r="G185" s="19" t="s">
        <v>47</v>
      </c>
      <c r="H185" s="80">
        <v>2</v>
      </c>
      <c r="I185" s="84"/>
      <c r="J185" s="84"/>
      <c r="K185" s="84"/>
      <c r="L185" s="84"/>
      <c r="M185" s="84"/>
      <c r="N185" s="82">
        <v>2</v>
      </c>
      <c r="O185" s="82">
        <v>693.66</v>
      </c>
      <c r="P185" s="82">
        <v>693.66</v>
      </c>
      <c r="Q185" s="84">
        <v>0</v>
      </c>
      <c r="R185" s="18"/>
    </row>
    <row r="186" spans="1:1021" ht="15" customHeight="1">
      <c r="A186" s="10">
        <v>166</v>
      </c>
      <c r="B186" s="21" t="s">
        <v>145</v>
      </c>
      <c r="C186" s="14"/>
      <c r="D186" s="10"/>
      <c r="E186" s="21"/>
      <c r="F186" s="30"/>
      <c r="G186" s="19"/>
      <c r="H186" s="80"/>
      <c r="I186" s="84"/>
      <c r="J186" s="84"/>
      <c r="K186" s="84"/>
      <c r="L186" s="84"/>
      <c r="M186" s="84"/>
      <c r="N186" s="82"/>
      <c r="O186" s="129"/>
      <c r="P186" s="82"/>
      <c r="Q186" s="84"/>
      <c r="R186" s="18"/>
    </row>
    <row r="187" spans="1:1021" ht="15" customHeight="1">
      <c r="A187" s="10"/>
      <c r="B187" s="21" t="s">
        <v>145</v>
      </c>
      <c r="C187" s="14"/>
      <c r="D187" s="10"/>
      <c r="E187" s="21"/>
      <c r="F187" s="30"/>
      <c r="G187" s="19" t="s">
        <v>25</v>
      </c>
      <c r="H187" s="80">
        <v>8</v>
      </c>
      <c r="I187" s="84"/>
      <c r="J187" s="84"/>
      <c r="K187" s="84"/>
      <c r="L187" s="84"/>
      <c r="M187" s="84"/>
      <c r="N187" s="82"/>
      <c r="O187" s="129"/>
      <c r="P187" s="82"/>
      <c r="Q187" s="84"/>
      <c r="R187" s="18"/>
    </row>
    <row r="188" spans="1:1021" ht="15" customHeight="1">
      <c r="A188" s="10">
        <v>167</v>
      </c>
      <c r="B188" s="21" t="s">
        <v>148</v>
      </c>
      <c r="C188" s="14" t="s">
        <v>19</v>
      </c>
      <c r="D188" s="10"/>
      <c r="E188" s="21"/>
      <c r="F188" s="22"/>
      <c r="G188" s="19" t="s">
        <v>25</v>
      </c>
      <c r="H188" s="80">
        <v>7</v>
      </c>
      <c r="I188" s="104"/>
      <c r="J188" s="104"/>
      <c r="K188" s="104"/>
      <c r="L188" s="104"/>
      <c r="M188" s="104"/>
      <c r="N188" s="104"/>
      <c r="O188" s="121"/>
      <c r="P188" s="104"/>
      <c r="Q188" s="104"/>
    </row>
    <row r="189" spans="1:1021" ht="15" customHeight="1">
      <c r="A189" s="10">
        <v>168</v>
      </c>
      <c r="B189" s="21" t="s">
        <v>148</v>
      </c>
      <c r="C189" s="14" t="s">
        <v>19</v>
      </c>
      <c r="D189" s="10"/>
      <c r="E189" s="21" t="s">
        <v>24</v>
      </c>
      <c r="F189" s="30"/>
      <c r="G189" s="19" t="s">
        <v>22</v>
      </c>
      <c r="H189" s="92"/>
      <c r="I189" s="87"/>
      <c r="J189" s="87"/>
      <c r="K189" s="87"/>
      <c r="L189" s="87"/>
      <c r="M189" s="87">
        <f t="shared" ref="M189:M190" si="39">K189-L189</f>
        <v>0</v>
      </c>
      <c r="N189" s="175"/>
      <c r="O189" s="176"/>
      <c r="P189" s="176"/>
      <c r="Q189" s="90">
        <f t="shared" ref="Q189:Q190" si="40">O189-P189</f>
        <v>0</v>
      </c>
      <c r="R189" s="20"/>
      <c r="S189" s="20"/>
      <c r="U189" s="20"/>
    </row>
    <row r="190" spans="1:1021" ht="15" customHeight="1">
      <c r="A190" s="10">
        <v>169</v>
      </c>
      <c r="B190" s="21" t="s">
        <v>149</v>
      </c>
      <c r="C190" s="14" t="s">
        <v>19</v>
      </c>
      <c r="D190" s="10"/>
      <c r="E190" s="21" t="s">
        <v>39</v>
      </c>
      <c r="F190" s="22"/>
      <c r="G190" s="19" t="s">
        <v>22</v>
      </c>
      <c r="H190" s="92">
        <v>2</v>
      </c>
      <c r="I190" s="87"/>
      <c r="J190" s="87"/>
      <c r="K190" s="87"/>
      <c r="L190" s="87"/>
      <c r="M190" s="87">
        <f t="shared" si="39"/>
        <v>0</v>
      </c>
      <c r="N190" s="87">
        <v>6</v>
      </c>
      <c r="O190" s="87">
        <v>6306.59</v>
      </c>
      <c r="P190" s="87">
        <v>6306.59</v>
      </c>
      <c r="Q190" s="90">
        <f t="shared" si="40"/>
        <v>0</v>
      </c>
      <c r="R190" s="20"/>
      <c r="S190" s="20"/>
      <c r="T190" s="18"/>
      <c r="U190" s="20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</row>
    <row r="191" spans="1:1021" ht="15" customHeight="1">
      <c r="A191" s="10">
        <v>170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25</v>
      </c>
      <c r="H191" s="80"/>
      <c r="I191" s="84"/>
      <c r="J191" s="84"/>
      <c r="K191" s="84"/>
      <c r="L191" s="84"/>
      <c r="M191" s="84"/>
      <c r="N191" s="84"/>
      <c r="O191" s="84"/>
      <c r="P191" s="84"/>
      <c r="Q191" s="84"/>
      <c r="R191" s="18"/>
    </row>
    <row r="192" spans="1:1021" ht="15" customHeight="1">
      <c r="A192" s="10">
        <v>171</v>
      </c>
      <c r="B192" s="21" t="s">
        <v>150</v>
      </c>
      <c r="C192" s="14" t="s">
        <v>19</v>
      </c>
      <c r="D192" s="10"/>
      <c r="E192" s="21" t="s">
        <v>39</v>
      </c>
      <c r="F192" s="22"/>
      <c r="G192" s="19" t="s">
        <v>22</v>
      </c>
      <c r="H192" s="92">
        <v>4</v>
      </c>
      <c r="I192" s="87"/>
      <c r="J192" s="87"/>
      <c r="K192" s="87"/>
      <c r="L192" s="87"/>
      <c r="M192" s="87">
        <f>K192-L192</f>
        <v>0</v>
      </c>
      <c r="N192" s="87"/>
      <c r="O192" s="93"/>
      <c r="P192" s="93"/>
      <c r="Q192" s="90">
        <f>O192-P192</f>
        <v>0</v>
      </c>
      <c r="R192" s="20"/>
      <c r="S192" s="20"/>
      <c r="U192" s="20"/>
    </row>
    <row r="193" spans="1:1021" ht="15" customHeight="1">
      <c r="A193" s="10">
        <v>172</v>
      </c>
      <c r="B193" s="21" t="s">
        <v>150</v>
      </c>
      <c r="C193" s="14" t="s">
        <v>19</v>
      </c>
      <c r="D193" s="43"/>
      <c r="E193" s="21" t="s">
        <v>39</v>
      </c>
      <c r="F193" s="44"/>
      <c r="G193" s="19" t="s">
        <v>25</v>
      </c>
      <c r="H193" s="167"/>
      <c r="I193" s="84"/>
      <c r="J193" s="84"/>
      <c r="K193" s="84"/>
      <c r="L193" s="84"/>
      <c r="M193" s="84"/>
      <c r="N193" s="84"/>
      <c r="O193" s="95"/>
      <c r="P193" s="84"/>
      <c r="Q193" s="84"/>
      <c r="R193" s="18"/>
    </row>
    <row r="194" spans="1:1021" ht="15" customHeight="1">
      <c r="A194" s="10">
        <v>173</v>
      </c>
      <c r="B194" s="21" t="s">
        <v>151</v>
      </c>
      <c r="C194" s="14" t="s">
        <v>19</v>
      </c>
      <c r="D194" s="43"/>
      <c r="E194" s="21" t="s">
        <v>39</v>
      </c>
      <c r="F194" s="23"/>
      <c r="G194" s="19" t="s">
        <v>22</v>
      </c>
      <c r="H194" s="177">
        <v>3</v>
      </c>
      <c r="I194" s="87"/>
      <c r="J194" s="87"/>
      <c r="K194" s="87"/>
      <c r="L194" s="87"/>
      <c r="M194" s="87">
        <f>K194-L194</f>
        <v>0</v>
      </c>
      <c r="N194" s="87"/>
      <c r="O194" s="93"/>
      <c r="P194" s="93"/>
      <c r="Q194" s="90">
        <f>O194-P194</f>
        <v>0</v>
      </c>
      <c r="R194" s="20"/>
      <c r="S194" s="20"/>
      <c r="U194" s="20"/>
    </row>
    <row r="195" spans="1:1021" ht="15" customHeight="1">
      <c r="A195" s="10">
        <v>174</v>
      </c>
      <c r="B195" s="21" t="s">
        <v>151</v>
      </c>
      <c r="C195" s="14"/>
      <c r="D195" s="10"/>
      <c r="E195" s="21"/>
      <c r="F195" s="23"/>
      <c r="G195" s="19" t="s">
        <v>25</v>
      </c>
      <c r="H195" s="80"/>
      <c r="I195" s="84"/>
      <c r="J195" s="84"/>
      <c r="K195" s="84"/>
      <c r="L195" s="84"/>
      <c r="M195" s="84"/>
      <c r="N195" s="84"/>
      <c r="O195" s="95"/>
      <c r="P195" s="95"/>
      <c r="Q195" s="13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ht="15" customHeight="1">
      <c r="A196" s="10">
        <v>175</v>
      </c>
      <c r="B196" s="21" t="s">
        <v>152</v>
      </c>
      <c r="C196" s="14" t="s">
        <v>19</v>
      </c>
      <c r="D196" s="10"/>
      <c r="E196" s="21" t="s">
        <v>39</v>
      </c>
      <c r="F196" s="23"/>
      <c r="G196" s="19" t="s">
        <v>22</v>
      </c>
      <c r="H196" s="92">
        <v>1</v>
      </c>
      <c r="I196" s="87"/>
      <c r="J196" s="87"/>
      <c r="K196" s="87"/>
      <c r="L196" s="87"/>
      <c r="M196" s="87">
        <f>K196-L196</f>
        <v>0</v>
      </c>
      <c r="N196" s="87">
        <v>6</v>
      </c>
      <c r="O196" s="93">
        <v>14287.55</v>
      </c>
      <c r="P196" s="93">
        <v>14287.55</v>
      </c>
      <c r="Q196" s="90">
        <f>O196-P196</f>
        <v>0</v>
      </c>
      <c r="R196" s="20"/>
      <c r="S196" s="20"/>
      <c r="T196" s="18"/>
      <c r="U196" s="20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</row>
    <row r="197" spans="1:1021" s="3" customFormat="1" ht="15" customHeight="1">
      <c r="A197" s="10">
        <v>176</v>
      </c>
      <c r="B197" s="21" t="s">
        <v>152</v>
      </c>
      <c r="C197" s="14" t="s">
        <v>19</v>
      </c>
      <c r="D197" s="10"/>
      <c r="E197" s="21" t="s">
        <v>39</v>
      </c>
      <c r="F197" s="22"/>
      <c r="G197" s="19" t="s">
        <v>25</v>
      </c>
      <c r="H197" s="80"/>
      <c r="I197" s="104"/>
      <c r="J197" s="104"/>
      <c r="K197" s="104"/>
      <c r="L197" s="104"/>
      <c r="M197" s="104"/>
      <c r="N197" s="104"/>
      <c r="O197" s="121"/>
      <c r="P197" s="104"/>
      <c r="Q197" s="104"/>
    </row>
    <row r="198" spans="1:1021" s="3" customFormat="1" ht="15" customHeight="1">
      <c r="A198" s="10">
        <v>177</v>
      </c>
      <c r="B198" s="29" t="s">
        <v>153</v>
      </c>
      <c r="C198" s="14" t="s">
        <v>19</v>
      </c>
      <c r="D198" s="10"/>
      <c r="E198" s="21" t="s">
        <v>43</v>
      </c>
      <c r="F198" s="22"/>
      <c r="G198" s="19" t="s">
        <v>44</v>
      </c>
      <c r="H198" s="80">
        <v>4</v>
      </c>
      <c r="I198" s="105"/>
      <c r="J198" s="105"/>
      <c r="K198" s="104"/>
      <c r="L198" s="106"/>
      <c r="M198" s="105"/>
      <c r="N198" s="107">
        <v>3</v>
      </c>
      <c r="O198" s="108">
        <v>14033.2</v>
      </c>
      <c r="P198" s="108">
        <v>14033.2</v>
      </c>
      <c r="Q198" s="107"/>
      <c r="R198" s="18"/>
    </row>
    <row r="199" spans="1:1021" s="3" customFormat="1" ht="15" customHeight="1">
      <c r="A199" s="10">
        <v>178</v>
      </c>
      <c r="B199" s="21" t="s">
        <v>153</v>
      </c>
      <c r="C199" s="14" t="s">
        <v>19</v>
      </c>
      <c r="D199" s="10"/>
      <c r="E199" s="21" t="s">
        <v>43</v>
      </c>
      <c r="F199" s="23"/>
      <c r="G199" s="19" t="s">
        <v>22</v>
      </c>
      <c r="H199" s="92">
        <v>5</v>
      </c>
      <c r="I199" s="87"/>
      <c r="J199" s="87"/>
      <c r="K199" s="87"/>
      <c r="L199" s="87"/>
      <c r="M199" s="87">
        <f>K199-L199</f>
        <v>0</v>
      </c>
      <c r="N199" s="87">
        <v>15</v>
      </c>
      <c r="O199" s="99">
        <v>43304.42</v>
      </c>
      <c r="P199" s="99">
        <v>43304.42</v>
      </c>
      <c r="Q199" s="90">
        <f>O199-P199</f>
        <v>0</v>
      </c>
      <c r="R199" s="20"/>
      <c r="S199" s="20"/>
      <c r="U199" s="20"/>
    </row>
    <row r="200" spans="1:1021" s="3" customFormat="1" ht="15" customHeight="1">
      <c r="A200" s="10">
        <v>179</v>
      </c>
      <c r="B200" s="21" t="s">
        <v>153</v>
      </c>
      <c r="C200" s="14" t="s">
        <v>19</v>
      </c>
      <c r="D200" s="10"/>
      <c r="E200" s="21" t="s">
        <v>39</v>
      </c>
      <c r="F200" s="22"/>
      <c r="G200" s="19" t="s">
        <v>25</v>
      </c>
      <c r="H200" s="80"/>
      <c r="I200" s="84"/>
      <c r="J200" s="84"/>
      <c r="K200" s="84"/>
      <c r="L200" s="84"/>
      <c r="M200" s="84"/>
      <c r="N200" s="84"/>
      <c r="O200" s="95"/>
      <c r="P200" s="84"/>
      <c r="Q200" s="84"/>
      <c r="R200" s="18"/>
    </row>
    <row r="201" spans="1:1021" s="3" customFormat="1" ht="15" customHeight="1">
      <c r="A201" s="10">
        <v>180</v>
      </c>
      <c r="B201" s="21" t="s">
        <v>154</v>
      </c>
      <c r="C201" s="14" t="s">
        <v>19</v>
      </c>
      <c r="D201" s="10"/>
      <c r="E201" s="21" t="s">
        <v>24</v>
      </c>
      <c r="F201" s="22"/>
      <c r="G201" s="19" t="s">
        <v>22</v>
      </c>
      <c r="H201" s="92">
        <v>2</v>
      </c>
      <c r="I201" s="87"/>
      <c r="J201" s="87"/>
      <c r="K201" s="87"/>
      <c r="L201" s="87"/>
      <c r="M201" s="87">
        <f t="shared" ref="M201:M203" si="41">K201-L201</f>
        <v>0</v>
      </c>
      <c r="N201" s="87">
        <v>4</v>
      </c>
      <c r="O201" s="93">
        <f>7049.94+2685.19</f>
        <v>9735.1299999999992</v>
      </c>
      <c r="P201" s="93">
        <f>7049.94+2685.19</f>
        <v>9735.1299999999992</v>
      </c>
      <c r="Q201" s="90">
        <f t="shared" ref="Q201:Q203" si="42">O201-P201</f>
        <v>0</v>
      </c>
      <c r="R201" s="20"/>
      <c r="S201" s="20"/>
      <c r="U201" s="20"/>
    </row>
    <row r="202" spans="1:1021" s="3" customFormat="1" ht="15" customHeight="1">
      <c r="A202" s="10">
        <v>181</v>
      </c>
      <c r="B202" s="21" t="s">
        <v>155</v>
      </c>
      <c r="C202" s="14" t="s">
        <v>19</v>
      </c>
      <c r="D202" s="10"/>
      <c r="E202" s="21"/>
      <c r="F202" s="23"/>
      <c r="G202" s="19" t="s">
        <v>22</v>
      </c>
      <c r="H202" s="92">
        <v>2</v>
      </c>
      <c r="I202" s="87"/>
      <c r="J202" s="87"/>
      <c r="K202" s="87"/>
      <c r="L202" s="87"/>
      <c r="M202" s="87">
        <f t="shared" si="41"/>
        <v>0</v>
      </c>
      <c r="N202" s="87">
        <v>6</v>
      </c>
      <c r="O202" s="93">
        <v>70947.22</v>
      </c>
      <c r="P202" s="93">
        <v>70947.22</v>
      </c>
      <c r="Q202" s="90">
        <f t="shared" si="42"/>
        <v>0</v>
      </c>
      <c r="R202" s="20"/>
      <c r="S202" s="20"/>
      <c r="U202" s="20"/>
    </row>
    <row r="203" spans="1:1021" s="3" customFormat="1" ht="15" customHeight="1">
      <c r="A203" s="10">
        <v>182</v>
      </c>
      <c r="B203" s="21" t="s">
        <v>156</v>
      </c>
      <c r="C203" s="14" t="s">
        <v>19</v>
      </c>
      <c r="D203" s="10"/>
      <c r="E203" s="21" t="s">
        <v>24</v>
      </c>
      <c r="F203" s="23"/>
      <c r="G203" s="19" t="s">
        <v>22</v>
      </c>
      <c r="H203" s="92"/>
      <c r="I203" s="87"/>
      <c r="J203" s="87"/>
      <c r="K203" s="87"/>
      <c r="L203" s="87"/>
      <c r="M203" s="87">
        <f t="shared" si="41"/>
        <v>0</v>
      </c>
      <c r="N203" s="87"/>
      <c r="O203" s="93"/>
      <c r="P203" s="93"/>
      <c r="Q203" s="90">
        <f t="shared" si="42"/>
        <v>0</v>
      </c>
      <c r="R203" s="20"/>
      <c r="S203" s="20"/>
      <c r="U203" s="20"/>
    </row>
    <row r="204" spans="1:1021" s="3" customFormat="1" ht="15" customHeight="1">
      <c r="A204" s="10">
        <v>183</v>
      </c>
      <c r="B204" s="21" t="s">
        <v>156</v>
      </c>
      <c r="C204" s="14" t="s">
        <v>19</v>
      </c>
      <c r="D204" s="10"/>
      <c r="E204" s="21" t="s">
        <v>39</v>
      </c>
      <c r="F204" s="29"/>
      <c r="G204" s="19" t="s">
        <v>25</v>
      </c>
      <c r="H204" s="96">
        <v>3</v>
      </c>
      <c r="I204" s="178"/>
      <c r="J204" s="178"/>
      <c r="K204" s="178"/>
      <c r="L204" s="178"/>
      <c r="M204" s="178"/>
      <c r="N204" s="178"/>
      <c r="O204" s="179"/>
      <c r="P204" s="178"/>
      <c r="Q204" s="178"/>
    </row>
    <row r="205" spans="1:1021" s="3" customFormat="1" ht="15" customHeight="1">
      <c r="A205" s="10">
        <v>184</v>
      </c>
      <c r="B205" s="21" t="s">
        <v>157</v>
      </c>
      <c r="C205" s="14" t="s">
        <v>19</v>
      </c>
      <c r="D205" s="10"/>
      <c r="E205" s="21" t="s">
        <v>158</v>
      </c>
      <c r="F205" s="22"/>
      <c r="G205" s="19" t="s">
        <v>21</v>
      </c>
      <c r="H205" s="80"/>
      <c r="I205" s="115"/>
      <c r="J205" s="127"/>
      <c r="K205" s="143"/>
      <c r="L205" s="143"/>
      <c r="M205" s="127"/>
      <c r="N205" s="84"/>
      <c r="O205" s="84"/>
      <c r="P205" s="84"/>
      <c r="Q205" s="84"/>
    </row>
    <row r="206" spans="1:1021" s="3" customFormat="1" ht="15" customHeight="1">
      <c r="A206" s="10">
        <v>185</v>
      </c>
      <c r="B206" s="21" t="s">
        <v>157</v>
      </c>
      <c r="C206" s="14" t="s">
        <v>19</v>
      </c>
      <c r="D206" s="10"/>
      <c r="E206" s="21"/>
      <c r="F206" s="23"/>
      <c r="G206" s="19" t="s">
        <v>22</v>
      </c>
      <c r="H206" s="92"/>
      <c r="I206" s="87"/>
      <c r="J206" s="87"/>
      <c r="K206" s="87"/>
      <c r="L206" s="87"/>
      <c r="M206" s="87">
        <f>K206-L206</f>
        <v>0</v>
      </c>
      <c r="N206" s="87"/>
      <c r="O206" s="93"/>
      <c r="P206" s="93"/>
      <c r="Q206" s="90">
        <f>O206-P206</f>
        <v>0</v>
      </c>
      <c r="R206" s="20"/>
      <c r="S206" s="20"/>
      <c r="U206" s="20"/>
    </row>
    <row r="207" spans="1:1021" s="3" customFormat="1" ht="15" customHeight="1">
      <c r="A207" s="10">
        <v>186</v>
      </c>
      <c r="B207" s="21" t="s">
        <v>159</v>
      </c>
      <c r="C207" s="14"/>
      <c r="D207" s="10"/>
      <c r="E207" s="21"/>
      <c r="F207" s="23"/>
      <c r="G207" s="19"/>
      <c r="H207" s="92"/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U207" s="20"/>
    </row>
    <row r="208" spans="1:1021" s="3" customFormat="1" ht="15" customHeight="1">
      <c r="A208" s="10">
        <v>187</v>
      </c>
      <c r="B208" s="21" t="s">
        <v>159</v>
      </c>
      <c r="C208" s="14"/>
      <c r="D208" s="10"/>
      <c r="E208" s="21"/>
      <c r="F208" s="23"/>
      <c r="G208" s="19" t="s">
        <v>33</v>
      </c>
      <c r="H208" s="92">
        <v>4</v>
      </c>
      <c r="I208" s="87"/>
      <c r="J208" s="87"/>
      <c r="K208" s="87"/>
      <c r="L208" s="87"/>
      <c r="M208" s="87"/>
      <c r="N208" s="87"/>
      <c r="O208" s="93"/>
      <c r="P208" s="93"/>
      <c r="Q208" s="90"/>
      <c r="R208" s="20"/>
      <c r="S208" s="20"/>
      <c r="U208" s="20"/>
    </row>
    <row r="209" spans="1:1021" s="3" customFormat="1" ht="15" customHeight="1">
      <c r="A209" s="10">
        <v>188</v>
      </c>
      <c r="B209" s="21" t="s">
        <v>160</v>
      </c>
      <c r="C209" s="14"/>
      <c r="D209" s="10"/>
      <c r="E209" s="21"/>
      <c r="F209" s="22"/>
      <c r="G209" s="19" t="s">
        <v>33</v>
      </c>
      <c r="H209" s="92"/>
      <c r="I209" s="87"/>
      <c r="J209" s="87"/>
      <c r="K209" s="90"/>
      <c r="L209" s="90"/>
      <c r="M209" s="87"/>
      <c r="N209" s="87"/>
      <c r="O209" s="93"/>
      <c r="P209" s="93"/>
      <c r="Q209" s="90"/>
    </row>
    <row r="210" spans="1:1021" s="3" customFormat="1" ht="15" customHeight="1">
      <c r="A210" s="10"/>
      <c r="B210" s="39" t="s">
        <v>254</v>
      </c>
      <c r="C210" s="14"/>
      <c r="D210" s="11"/>
      <c r="E210" s="21"/>
      <c r="F210" s="46"/>
      <c r="G210" s="19" t="s">
        <v>25</v>
      </c>
      <c r="H210" s="116">
        <v>1</v>
      </c>
      <c r="I210" s="117"/>
      <c r="J210" s="117"/>
      <c r="K210" s="119"/>
      <c r="L210" s="119"/>
      <c r="M210" s="87"/>
      <c r="N210" s="117"/>
      <c r="O210" s="118"/>
      <c r="P210" s="118"/>
      <c r="Q210" s="90"/>
    </row>
    <row r="211" spans="1:1021" s="3" customFormat="1" ht="15" customHeight="1">
      <c r="A211" s="10">
        <v>189</v>
      </c>
      <c r="B211" s="39" t="s">
        <v>161</v>
      </c>
      <c r="C211" s="14" t="s">
        <v>38</v>
      </c>
      <c r="D211" s="11"/>
      <c r="E211" s="21" t="s">
        <v>24</v>
      </c>
      <c r="F211" s="46"/>
      <c r="G211" s="19" t="s">
        <v>25</v>
      </c>
      <c r="H211" s="96"/>
      <c r="I211" s="97"/>
      <c r="J211" s="97"/>
      <c r="K211" s="180"/>
      <c r="L211" s="180"/>
      <c r="M211" s="84"/>
      <c r="N211" s="97"/>
      <c r="O211" s="128"/>
      <c r="P211" s="128"/>
      <c r="Q211" s="84"/>
      <c r="R211" s="18"/>
    </row>
    <row r="212" spans="1:1021" s="3" customFormat="1" ht="15" customHeight="1">
      <c r="A212" s="10">
        <v>190</v>
      </c>
      <c r="B212" s="47" t="s">
        <v>161</v>
      </c>
      <c r="C212" s="48" t="s">
        <v>38</v>
      </c>
      <c r="D212" s="11"/>
      <c r="E212" s="39"/>
      <c r="F212" s="26"/>
      <c r="G212" s="27" t="s">
        <v>22</v>
      </c>
      <c r="H212" s="116">
        <v>3</v>
      </c>
      <c r="I212" s="87"/>
      <c r="J212" s="87"/>
      <c r="K212" s="87"/>
      <c r="L212" s="87"/>
      <c r="M212" s="87">
        <f>K212-L212</f>
        <v>0</v>
      </c>
      <c r="N212" s="87"/>
      <c r="O212" s="93"/>
      <c r="P212" s="93"/>
      <c r="Q212" s="90">
        <f>O212-P212</f>
        <v>0</v>
      </c>
      <c r="R212" s="20"/>
      <c r="S212" s="20"/>
      <c r="U212" s="20"/>
    </row>
    <row r="213" spans="1:1021" s="3" customFormat="1" ht="15" customHeight="1">
      <c r="A213" s="10">
        <v>191</v>
      </c>
      <c r="B213" s="39" t="s">
        <v>162</v>
      </c>
      <c r="C213" s="14"/>
      <c r="D213" s="11"/>
      <c r="E213" s="21"/>
      <c r="F213" s="46"/>
      <c r="G213" s="19" t="s">
        <v>25</v>
      </c>
      <c r="H213" s="96"/>
      <c r="I213" s="104"/>
      <c r="J213" s="104"/>
      <c r="K213" s="104"/>
      <c r="L213" s="104"/>
      <c r="M213" s="104"/>
      <c r="N213" s="104"/>
      <c r="O213" s="121"/>
      <c r="P213" s="104"/>
      <c r="Q213" s="104"/>
    </row>
    <row r="214" spans="1:1021" s="3" customFormat="1" ht="15" customHeight="1">
      <c r="A214" s="10">
        <v>192</v>
      </c>
      <c r="B214" s="29" t="s">
        <v>163</v>
      </c>
      <c r="C214" s="14" t="s">
        <v>19</v>
      </c>
      <c r="D214" s="10"/>
      <c r="E214" s="21" t="s">
        <v>43</v>
      </c>
      <c r="F214" s="22"/>
      <c r="G214" s="19" t="s">
        <v>44</v>
      </c>
      <c r="H214" s="80">
        <v>6</v>
      </c>
      <c r="I214" s="105"/>
      <c r="J214" s="105"/>
      <c r="K214" s="104"/>
      <c r="L214" s="106"/>
      <c r="M214" s="105"/>
      <c r="N214" s="107">
        <v>5</v>
      </c>
      <c r="O214" s="108">
        <v>10625.55</v>
      </c>
      <c r="P214" s="108">
        <v>10625.55</v>
      </c>
      <c r="Q214" s="107"/>
      <c r="R214" s="18"/>
    </row>
    <row r="215" spans="1:1021" s="3" customFormat="1" ht="15" customHeight="1">
      <c r="A215" s="10">
        <v>193</v>
      </c>
      <c r="B215" s="39" t="s">
        <v>164</v>
      </c>
      <c r="C215" s="48" t="s">
        <v>19</v>
      </c>
      <c r="D215" s="11"/>
      <c r="E215" s="39" t="s">
        <v>24</v>
      </c>
      <c r="F215" s="26"/>
      <c r="G215" s="27" t="s">
        <v>22</v>
      </c>
      <c r="H215" s="116">
        <v>16</v>
      </c>
      <c r="I215" s="87">
        <v>4</v>
      </c>
      <c r="J215" s="87">
        <v>4</v>
      </c>
      <c r="K215" s="87">
        <v>6400.65</v>
      </c>
      <c r="L215" s="87">
        <v>6400.65</v>
      </c>
      <c r="M215" s="87">
        <f>K215-L215</f>
        <v>0</v>
      </c>
      <c r="N215" s="87">
        <v>16</v>
      </c>
      <c r="O215" s="93">
        <f>4085.15+32229.5</f>
        <v>36314.65</v>
      </c>
      <c r="P215" s="93">
        <f>4085.15+32229.5</f>
        <v>36314.65</v>
      </c>
      <c r="Q215" s="90">
        <f>O215-P215</f>
        <v>0</v>
      </c>
      <c r="R215" s="20"/>
      <c r="S215" s="20"/>
      <c r="U215" s="20"/>
    </row>
    <row r="216" spans="1:1021" s="3" customFormat="1" ht="15" customHeight="1">
      <c r="A216" s="10">
        <v>194</v>
      </c>
      <c r="B216" s="21" t="s">
        <v>164</v>
      </c>
      <c r="C216" s="49" t="s">
        <v>19</v>
      </c>
      <c r="D216" s="50"/>
      <c r="E216" s="21" t="s">
        <v>24</v>
      </c>
      <c r="F216" s="51"/>
      <c r="G216" s="19" t="s">
        <v>25</v>
      </c>
      <c r="H216" s="181">
        <v>2</v>
      </c>
      <c r="I216" s="178"/>
      <c r="J216" s="178"/>
      <c r="K216" s="178"/>
      <c r="L216" s="178"/>
      <c r="M216" s="104"/>
      <c r="N216" s="178"/>
      <c r="O216" s="179"/>
      <c r="P216" s="179"/>
      <c r="Q216" s="104"/>
      <c r="R216" s="18"/>
    </row>
    <row r="217" spans="1:1021" s="3" customFormat="1" ht="15" customHeight="1">
      <c r="A217" s="10">
        <v>195</v>
      </c>
      <c r="B217" s="21" t="s">
        <v>165</v>
      </c>
      <c r="C217" s="42" t="s">
        <v>19</v>
      </c>
      <c r="D217" s="43"/>
      <c r="E217" s="21" t="s">
        <v>20</v>
      </c>
      <c r="F217" s="52"/>
      <c r="G217" s="19" t="s">
        <v>22</v>
      </c>
      <c r="H217" s="177"/>
      <c r="I217" s="87"/>
      <c r="J217" s="87"/>
      <c r="K217" s="87"/>
      <c r="L217" s="87"/>
      <c r="M217" s="87">
        <f>K217-L217</f>
        <v>0</v>
      </c>
      <c r="N217" s="87"/>
      <c r="O217" s="87"/>
      <c r="P217" s="87"/>
      <c r="Q217" s="90">
        <f>O217-P217</f>
        <v>0</v>
      </c>
      <c r="R217" s="20"/>
      <c r="S217" s="20"/>
      <c r="U217" s="20"/>
    </row>
    <row r="218" spans="1:1021" s="3" customFormat="1" ht="15" customHeight="1">
      <c r="A218" s="10">
        <v>196</v>
      </c>
      <c r="B218" s="21" t="s">
        <v>165</v>
      </c>
      <c r="C218" s="14" t="s">
        <v>19</v>
      </c>
      <c r="D218" s="10"/>
      <c r="E218" s="21" t="s">
        <v>20</v>
      </c>
      <c r="F218" s="22"/>
      <c r="G218" s="19" t="s">
        <v>21</v>
      </c>
      <c r="H218" s="80">
        <v>4</v>
      </c>
      <c r="I218" s="115">
        <v>2</v>
      </c>
      <c r="J218" s="127">
        <v>2</v>
      </c>
      <c r="K218" s="143">
        <v>13242.6</v>
      </c>
      <c r="L218" s="143">
        <v>13242.6</v>
      </c>
      <c r="M218" s="127"/>
      <c r="N218" s="83"/>
      <c r="O218" s="122"/>
      <c r="P218" s="122"/>
      <c r="Q218" s="84"/>
      <c r="R218" s="18"/>
    </row>
    <row r="219" spans="1:1021" s="3" customFormat="1" ht="15" customHeight="1">
      <c r="A219" s="10">
        <v>197</v>
      </c>
      <c r="B219" s="21" t="s">
        <v>166</v>
      </c>
      <c r="C219" s="42" t="s">
        <v>38</v>
      </c>
      <c r="D219" s="22" t="s">
        <v>167</v>
      </c>
      <c r="E219" s="21" t="s">
        <v>24</v>
      </c>
      <c r="F219" s="23"/>
      <c r="G219" s="19" t="s">
        <v>22</v>
      </c>
      <c r="H219" s="177"/>
      <c r="I219" s="87"/>
      <c r="J219" s="87"/>
      <c r="K219" s="87"/>
      <c r="L219" s="87"/>
      <c r="M219" s="87">
        <f t="shared" ref="M219:M220" si="43">K219-L219</f>
        <v>0</v>
      </c>
      <c r="N219" s="87">
        <v>1</v>
      </c>
      <c r="O219" s="93">
        <v>5207.3599999999997</v>
      </c>
      <c r="P219" s="93">
        <v>5207.3599999999997</v>
      </c>
      <c r="Q219" s="90">
        <f t="shared" ref="Q219:Q220" si="44">O219-P219</f>
        <v>0</v>
      </c>
      <c r="R219" s="20"/>
      <c r="S219" s="20"/>
      <c r="U219" s="20"/>
    </row>
    <row r="220" spans="1:1021" s="18" customFormat="1" ht="15" customHeight="1">
      <c r="A220" s="10">
        <v>198</v>
      </c>
      <c r="B220" s="21" t="s">
        <v>168</v>
      </c>
      <c r="C220" s="14" t="s">
        <v>19</v>
      </c>
      <c r="D220" s="10"/>
      <c r="E220" s="21" t="s">
        <v>24</v>
      </c>
      <c r="F220" s="23"/>
      <c r="G220" s="19" t="s">
        <v>22</v>
      </c>
      <c r="H220" s="92">
        <v>12</v>
      </c>
      <c r="I220" s="87"/>
      <c r="J220" s="87"/>
      <c r="K220" s="87"/>
      <c r="L220" s="87"/>
      <c r="M220" s="87">
        <f t="shared" si="43"/>
        <v>0</v>
      </c>
      <c r="N220" s="87">
        <v>4</v>
      </c>
      <c r="O220" s="93">
        <v>8999.23</v>
      </c>
      <c r="P220" s="93">
        <v>8999.23</v>
      </c>
      <c r="Q220" s="90">
        <f t="shared" si="44"/>
        <v>0</v>
      </c>
      <c r="R220" s="20"/>
      <c r="S220" s="20"/>
      <c r="T220" s="3"/>
      <c r="U220" s="20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v>199</v>
      </c>
      <c r="B221" s="21" t="s">
        <v>169</v>
      </c>
      <c r="C221" s="14" t="s">
        <v>19</v>
      </c>
      <c r="D221" s="10"/>
      <c r="E221" s="21" t="s">
        <v>43</v>
      </c>
      <c r="F221" s="22"/>
      <c r="G221" s="17" t="s">
        <v>44</v>
      </c>
      <c r="H221" s="96"/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200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 t="shared" ref="M222:M225" si="45">K222-L222</f>
        <v>0</v>
      </c>
      <c r="N222" s="185"/>
      <c r="O222" s="185"/>
      <c r="P222" s="185"/>
      <c r="Q222" s="90">
        <f t="shared" ref="Q222:Q225" si="46">O222-P222</f>
        <v>0</v>
      </c>
      <c r="R222" s="20"/>
      <c r="S222" s="20"/>
      <c r="U222" s="20"/>
    </row>
    <row r="223" spans="1:1021" ht="15" customHeight="1">
      <c r="A223" s="10">
        <v>200</v>
      </c>
      <c r="B223" s="13" t="s">
        <v>245</v>
      </c>
      <c r="C223" s="53"/>
      <c r="D223" s="10"/>
      <c r="E223" s="21"/>
      <c r="F223" s="22"/>
      <c r="G223" s="17" t="s">
        <v>22</v>
      </c>
      <c r="H223" s="96">
        <v>3</v>
      </c>
      <c r="I223" s="182"/>
      <c r="J223" s="182"/>
      <c r="K223" s="183"/>
      <c r="L223" s="184"/>
      <c r="M223" s="87">
        <f t="shared" si="45"/>
        <v>0</v>
      </c>
      <c r="N223" s="185"/>
      <c r="O223" s="212"/>
      <c r="P223" s="212"/>
      <c r="Q223" s="90">
        <f t="shared" si="46"/>
        <v>0</v>
      </c>
      <c r="R223" s="20"/>
      <c r="S223" s="20"/>
      <c r="U223" s="20"/>
    </row>
    <row r="224" spans="1:1021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5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 t="shared" si="45"/>
        <v>0</v>
      </c>
      <c r="N224" s="87">
        <v>4</v>
      </c>
      <c r="O224" s="93">
        <v>20951.95</v>
      </c>
      <c r="P224" s="93">
        <v>20951.95</v>
      </c>
      <c r="Q224" s="90">
        <f t="shared" si="46"/>
        <v>0</v>
      </c>
      <c r="R224" s="20"/>
      <c r="S224" s="20"/>
      <c r="U224" s="20"/>
    </row>
    <row r="225" spans="1:1021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3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 t="shared" si="45"/>
        <v>0</v>
      </c>
      <c r="N225" s="87">
        <v>5</v>
      </c>
      <c r="O225" s="99">
        <v>13001.01</v>
      </c>
      <c r="P225" s="99">
        <v>13001.01</v>
      </c>
      <c r="Q225" s="90">
        <f t="shared" si="46"/>
        <v>0</v>
      </c>
      <c r="R225" s="20"/>
      <c r="S225" s="20"/>
      <c r="U225" s="20"/>
    </row>
    <row r="226" spans="1:1021" ht="15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3</v>
      </c>
      <c r="I226" s="105"/>
      <c r="J226" s="105"/>
      <c r="K226" s="104"/>
      <c r="L226" s="106"/>
      <c r="M226" s="105"/>
      <c r="N226" s="107">
        <v>3</v>
      </c>
      <c r="O226" s="107">
        <v>7777.4</v>
      </c>
      <c r="P226" s="107">
        <v>5044.8</v>
      </c>
      <c r="Q226" s="107">
        <v>2732.6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200</v>
      </c>
      <c r="B227" s="21" t="s">
        <v>246</v>
      </c>
      <c r="C227" s="48"/>
      <c r="D227" s="10"/>
      <c r="E227" s="21"/>
      <c r="F227" s="22"/>
      <c r="G227" s="19" t="s">
        <v>22</v>
      </c>
      <c r="H227" s="80">
        <v>3</v>
      </c>
      <c r="I227" s="105"/>
      <c r="J227" s="105"/>
      <c r="K227" s="104"/>
      <c r="L227" s="106"/>
      <c r="M227" s="87">
        <f t="shared" ref="M227:M231" si="47">K227-L227</f>
        <v>0</v>
      </c>
      <c r="N227" s="107"/>
      <c r="O227" s="108"/>
      <c r="P227" s="108"/>
      <c r="Q227" s="90">
        <f t="shared" ref="Q227:Q231" si="48">O227-P227</f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14</v>
      </c>
      <c r="I228" s="87"/>
      <c r="J228" s="87"/>
      <c r="K228" s="87"/>
      <c r="L228" s="87"/>
      <c r="M228" s="87">
        <f t="shared" si="47"/>
        <v>0</v>
      </c>
      <c r="N228" s="87">
        <v>10</v>
      </c>
      <c r="O228" s="93">
        <f>3366.82+3239.63+22994.3</f>
        <v>29600.75</v>
      </c>
      <c r="P228" s="93">
        <f>3366.82+3239.63+22994.3</f>
        <v>29600.75</v>
      </c>
      <c r="Q228" s="90">
        <f t="shared" si="48"/>
        <v>0</v>
      </c>
      <c r="R228" s="20"/>
      <c r="S228" s="20"/>
      <c r="U228" s="20"/>
    </row>
    <row r="229" spans="1:1021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 t="shared" si="47"/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 t="shared" si="48"/>
        <v>0</v>
      </c>
      <c r="R229" s="20"/>
      <c r="S229" s="20"/>
      <c r="U229" s="20"/>
    </row>
    <row r="230" spans="1:1021" ht="15" customHeight="1">
      <c r="A230" s="10">
        <v>206</v>
      </c>
      <c r="B230" s="21" t="s">
        <v>175</v>
      </c>
      <c r="C230" s="14"/>
      <c r="D230" s="10"/>
      <c r="E230" s="21"/>
      <c r="F230" s="23"/>
      <c r="G230" s="19" t="s">
        <v>22</v>
      </c>
      <c r="H230" s="92">
        <v>5</v>
      </c>
      <c r="I230" s="87">
        <v>2</v>
      </c>
      <c r="J230" s="87">
        <v>2</v>
      </c>
      <c r="K230" s="90">
        <v>1822.9</v>
      </c>
      <c r="L230" s="90">
        <v>1822.9</v>
      </c>
      <c r="M230" s="87">
        <f t="shared" si="47"/>
        <v>0</v>
      </c>
      <c r="N230" s="87">
        <v>6</v>
      </c>
      <c r="O230" s="93">
        <v>7300.67</v>
      </c>
      <c r="P230" s="93">
        <v>7300.67</v>
      </c>
      <c r="Q230" s="90">
        <f t="shared" si="48"/>
        <v>0</v>
      </c>
      <c r="R230" s="20"/>
      <c r="S230" s="20"/>
      <c r="U230" s="20"/>
    </row>
    <row r="231" spans="1:1021" ht="15" customHeight="1">
      <c r="A231" s="10">
        <v>207</v>
      </c>
      <c r="B231" s="21" t="s">
        <v>176</v>
      </c>
      <c r="C231" s="14" t="s">
        <v>19</v>
      </c>
      <c r="D231" s="10"/>
      <c r="E231" s="21" t="s">
        <v>177</v>
      </c>
      <c r="F231" s="22"/>
      <c r="G231" s="19" t="s">
        <v>22</v>
      </c>
      <c r="H231" s="92">
        <v>10</v>
      </c>
      <c r="I231" s="87"/>
      <c r="J231" s="87"/>
      <c r="K231" s="90"/>
      <c r="L231" s="90"/>
      <c r="M231" s="87">
        <f t="shared" si="47"/>
        <v>0</v>
      </c>
      <c r="N231" s="87"/>
      <c r="O231" s="93"/>
      <c r="P231" s="93"/>
      <c r="Q231" s="90">
        <f t="shared" si="48"/>
        <v>0</v>
      </c>
      <c r="R231" s="20"/>
      <c r="S231" s="20"/>
      <c r="U231" s="20"/>
    </row>
    <row r="232" spans="1:1021" ht="15" customHeight="1">
      <c r="A232" s="10">
        <v>208</v>
      </c>
      <c r="B232" s="21" t="s">
        <v>176</v>
      </c>
      <c r="C232" s="14"/>
      <c r="D232" s="21"/>
      <c r="E232" s="21"/>
      <c r="F232" s="21"/>
      <c r="G232" s="19" t="s">
        <v>33</v>
      </c>
      <c r="H232" s="80">
        <v>9</v>
      </c>
      <c r="I232" s="103"/>
      <c r="J232" s="103"/>
      <c r="K232" s="104">
        <v>2312.1999999999998</v>
      </c>
      <c r="L232" s="104"/>
      <c r="M232" s="84">
        <v>2312.1999999999998</v>
      </c>
      <c r="N232" s="155">
        <v>5</v>
      </c>
      <c r="O232" s="186">
        <v>12822.2</v>
      </c>
      <c r="P232" s="155">
        <v>6726.4</v>
      </c>
      <c r="Q232" s="84">
        <v>6095.8</v>
      </c>
      <c r="R232" s="18"/>
    </row>
    <row r="233" spans="1:1021" s="3" customFormat="1" ht="15" customHeight="1">
      <c r="A233" s="10">
        <v>209</v>
      </c>
      <c r="B233" s="21" t="s">
        <v>178</v>
      </c>
      <c r="C233" s="14"/>
      <c r="D233" s="10"/>
      <c r="E233" s="21"/>
      <c r="F233" s="22"/>
      <c r="G233" s="19" t="s">
        <v>44</v>
      </c>
      <c r="H233" s="80">
        <v>4</v>
      </c>
      <c r="I233" s="105"/>
      <c r="J233" s="105"/>
      <c r="K233" s="104"/>
      <c r="L233" s="106"/>
      <c r="M233" s="105"/>
      <c r="N233" s="107">
        <v>1</v>
      </c>
      <c r="O233" s="108">
        <v>2668</v>
      </c>
      <c r="P233" s="107">
        <v>2668</v>
      </c>
      <c r="Q233" s="107"/>
    </row>
    <row r="234" spans="1:1021" ht="15" customHeight="1">
      <c r="A234" s="10">
        <v>210</v>
      </c>
      <c r="B234" s="21" t="s">
        <v>179</v>
      </c>
      <c r="C234" s="14" t="s">
        <v>19</v>
      </c>
      <c r="D234" s="10"/>
      <c r="E234" s="21" t="s">
        <v>24</v>
      </c>
      <c r="F234" s="23"/>
      <c r="G234" s="19" t="s">
        <v>22</v>
      </c>
      <c r="H234" s="92">
        <v>2</v>
      </c>
      <c r="I234" s="87"/>
      <c r="J234" s="87"/>
      <c r="K234" s="87"/>
      <c r="L234" s="87"/>
      <c r="M234" s="87">
        <f>K234-L234</f>
        <v>0</v>
      </c>
      <c r="N234" s="87"/>
      <c r="O234" s="93"/>
      <c r="P234" s="93"/>
      <c r="Q234" s="90">
        <f>O234-P234</f>
        <v>0</v>
      </c>
      <c r="R234" s="20"/>
      <c r="S234" s="20"/>
      <c r="U234" s="20"/>
    </row>
    <row r="235" spans="1:1021" ht="15" customHeight="1">
      <c r="A235" s="10"/>
      <c r="B235" s="21" t="s">
        <v>250</v>
      </c>
      <c r="C235" s="14"/>
      <c r="D235" s="10"/>
      <c r="E235" s="21"/>
      <c r="F235" s="23"/>
      <c r="G235" s="19" t="s">
        <v>25</v>
      </c>
      <c r="H235" s="92">
        <v>2</v>
      </c>
      <c r="I235" s="87"/>
      <c r="J235" s="87"/>
      <c r="K235" s="87"/>
      <c r="L235" s="87"/>
      <c r="M235" s="87"/>
      <c r="N235" s="87"/>
      <c r="O235" s="93"/>
      <c r="P235" s="93"/>
      <c r="Q235" s="90"/>
      <c r="R235" s="20"/>
      <c r="S235" s="20"/>
      <c r="U235" s="20"/>
    </row>
    <row r="236" spans="1:1021" ht="15" customHeight="1">
      <c r="A236" s="10"/>
      <c r="B236" s="21" t="s">
        <v>242</v>
      </c>
      <c r="C236" s="14"/>
      <c r="D236" s="10"/>
      <c r="E236" s="21"/>
      <c r="F236" s="23"/>
      <c r="G236" s="19" t="s">
        <v>25</v>
      </c>
      <c r="H236" s="92">
        <v>2</v>
      </c>
      <c r="I236" s="87"/>
      <c r="J236" s="87"/>
      <c r="K236" s="87"/>
      <c r="L236" s="87"/>
      <c r="M236" s="87"/>
      <c r="N236" s="87"/>
      <c r="O236" s="93"/>
      <c r="P236" s="93"/>
      <c r="Q236" s="90"/>
      <c r="R236" s="20"/>
      <c r="S236" s="20"/>
      <c r="U236" s="20"/>
    </row>
    <row r="237" spans="1:1021" s="18" customFormat="1" ht="15" customHeight="1">
      <c r="A237" s="10">
        <v>211</v>
      </c>
      <c r="B237" s="21" t="s">
        <v>179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5</v>
      </c>
      <c r="I237" s="104"/>
      <c r="J237" s="104"/>
      <c r="K237" s="104"/>
      <c r="L237" s="104"/>
      <c r="M237" s="104"/>
      <c r="N237" s="104"/>
      <c r="O237" s="121"/>
      <c r="P237" s="121"/>
      <c r="Q237" s="104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</row>
    <row r="238" spans="1:1021" ht="15" customHeight="1">
      <c r="A238" s="10">
        <v>212</v>
      </c>
      <c r="B238" s="21" t="s">
        <v>180</v>
      </c>
      <c r="C238" s="14" t="s">
        <v>19</v>
      </c>
      <c r="D238" s="10"/>
      <c r="E238" s="21" t="s">
        <v>24</v>
      </c>
      <c r="F238" s="23"/>
      <c r="G238" s="19" t="s">
        <v>22</v>
      </c>
      <c r="H238" s="92">
        <v>16</v>
      </c>
      <c r="I238" s="87"/>
      <c r="J238" s="87"/>
      <c r="K238" s="87"/>
      <c r="L238" s="87"/>
      <c r="M238" s="87">
        <f>K238-L238</f>
        <v>0</v>
      </c>
      <c r="N238" s="87"/>
      <c r="O238" s="93"/>
      <c r="P238" s="93"/>
      <c r="Q238" s="90">
        <f>O238-P238</f>
        <v>0</v>
      </c>
      <c r="R238" s="20"/>
      <c r="S238" s="20"/>
      <c r="T238" s="18"/>
      <c r="U238" s="20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</row>
    <row r="239" spans="1:1021" s="3" customFormat="1" ht="15" customHeight="1">
      <c r="A239" s="10">
        <v>213</v>
      </c>
      <c r="B239" s="21" t="s">
        <v>180</v>
      </c>
      <c r="C239" s="14" t="s">
        <v>19</v>
      </c>
      <c r="D239" s="10"/>
      <c r="E239" s="21" t="s">
        <v>24</v>
      </c>
      <c r="F239" s="22"/>
      <c r="G239" s="19" t="s">
        <v>25</v>
      </c>
      <c r="H239" s="80">
        <v>4</v>
      </c>
      <c r="I239" s="104"/>
      <c r="J239" s="104"/>
      <c r="K239" s="104"/>
      <c r="L239" s="104"/>
      <c r="M239" s="104"/>
      <c r="N239" s="104"/>
      <c r="O239" s="121"/>
      <c r="P239" s="121"/>
      <c r="Q239" s="104"/>
      <c r="R239" s="18"/>
    </row>
    <row r="240" spans="1:1021" s="3" customFormat="1" ht="15" customHeight="1">
      <c r="A240" s="10">
        <v>214</v>
      </c>
      <c r="B240" s="21" t="s">
        <v>181</v>
      </c>
      <c r="C240" s="14"/>
      <c r="D240" s="11"/>
      <c r="E240" s="21"/>
      <c r="F240" s="23"/>
      <c r="G240" s="19" t="s">
        <v>25</v>
      </c>
      <c r="H240" s="116">
        <v>5</v>
      </c>
      <c r="I240" s="87"/>
      <c r="J240" s="87"/>
      <c r="K240" s="87"/>
      <c r="L240" s="87"/>
      <c r="M240" s="87"/>
      <c r="N240" s="146"/>
      <c r="O240" s="147"/>
      <c r="P240" s="146"/>
      <c r="Q240" s="90"/>
    </row>
    <row r="241" spans="1:21" s="3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10</v>
      </c>
      <c r="I241" s="87"/>
      <c r="J241" s="87"/>
      <c r="K241" s="87"/>
      <c r="L241" s="87"/>
      <c r="M241" s="87">
        <f t="shared" ref="M241:M243" si="49">K241-L241</f>
        <v>0</v>
      </c>
      <c r="N241" s="146">
        <v>18</v>
      </c>
      <c r="O241" s="146">
        <f>15084.13+5917.85</f>
        <v>21001.98</v>
      </c>
      <c r="P241" s="146">
        <f>15084.13+5917.85</f>
        <v>21001.98</v>
      </c>
      <c r="Q241" s="90">
        <f t="shared" ref="Q241:Q243" si="50">O241-P241</f>
        <v>0</v>
      </c>
      <c r="R241" s="20"/>
      <c r="S241" s="20"/>
      <c r="U241" s="20"/>
    </row>
    <row r="242" spans="1:21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5</v>
      </c>
      <c r="I242" s="87"/>
      <c r="J242" s="87"/>
      <c r="K242" s="87"/>
      <c r="L242" s="87"/>
      <c r="M242" s="87">
        <f t="shared" si="49"/>
        <v>0</v>
      </c>
      <c r="N242" s="146">
        <v>11</v>
      </c>
      <c r="O242" s="146">
        <f>714.68+28225.49</f>
        <v>28940.170000000002</v>
      </c>
      <c r="P242" s="146">
        <f>714.68+28225.49</f>
        <v>28940.170000000002</v>
      </c>
      <c r="Q242" s="90">
        <f t="shared" si="50"/>
        <v>0</v>
      </c>
      <c r="R242" s="20"/>
      <c r="S242" s="20"/>
      <c r="U242" s="20"/>
    </row>
    <row r="243" spans="1:21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 t="shared" si="49"/>
        <v>0</v>
      </c>
      <c r="N243" s="146"/>
      <c r="O243" s="147"/>
      <c r="P243" s="146"/>
      <c r="Q243" s="90">
        <f t="shared" si="50"/>
        <v>0</v>
      </c>
      <c r="R243" s="20"/>
      <c r="S243" s="20"/>
      <c r="U243" s="20"/>
    </row>
    <row r="244" spans="1:21" s="18" customFormat="1" ht="15" customHeight="1">
      <c r="A244" s="10"/>
      <c r="B244" s="21" t="s">
        <v>255</v>
      </c>
      <c r="C244" s="14"/>
      <c r="D244" s="10"/>
      <c r="E244" s="21"/>
      <c r="F244" s="23"/>
      <c r="G244" s="19" t="s">
        <v>25</v>
      </c>
      <c r="H244" s="92">
        <v>1</v>
      </c>
      <c r="I244" s="87"/>
      <c r="J244" s="87"/>
      <c r="K244" s="87"/>
      <c r="L244" s="87"/>
      <c r="M244" s="87"/>
      <c r="N244" s="146"/>
      <c r="O244" s="147"/>
      <c r="P244" s="146"/>
      <c r="Q244" s="90"/>
      <c r="R244" s="20"/>
      <c r="S244" s="20"/>
      <c r="U244" s="20"/>
    </row>
    <row r="245" spans="1:21" s="18" customFormat="1" ht="15" customHeight="1">
      <c r="A245" s="10">
        <v>218</v>
      </c>
      <c r="B245" s="21" t="s">
        <v>184</v>
      </c>
      <c r="C245" s="42" t="s">
        <v>19</v>
      </c>
      <c r="D245" s="43"/>
      <c r="E245" s="21" t="s">
        <v>24</v>
      </c>
      <c r="F245" s="52"/>
      <c r="G245" s="19" t="s">
        <v>25</v>
      </c>
      <c r="H245" s="167">
        <v>4</v>
      </c>
      <c r="I245" s="104"/>
      <c r="J245" s="104"/>
      <c r="K245" s="104"/>
      <c r="L245" s="104"/>
      <c r="M245" s="104"/>
      <c r="N245" s="104"/>
      <c r="O245" s="121"/>
      <c r="P245" s="104"/>
      <c r="Q245" s="104"/>
    </row>
    <row r="246" spans="1:21" s="3" customFormat="1" ht="15" customHeight="1">
      <c r="A246" s="10">
        <v>219</v>
      </c>
      <c r="B246" s="21" t="s">
        <v>185</v>
      </c>
      <c r="C246" s="14" t="s">
        <v>19</v>
      </c>
      <c r="D246" s="21"/>
      <c r="E246" s="21" t="s">
        <v>24</v>
      </c>
      <c r="F246" s="21"/>
      <c r="G246" s="19" t="s">
        <v>25</v>
      </c>
      <c r="H246" s="80"/>
      <c r="I246" s="84"/>
      <c r="J246" s="84"/>
      <c r="K246" s="94"/>
      <c r="L246" s="94"/>
      <c r="M246" s="84"/>
      <c r="N246" s="84"/>
      <c r="O246" s="84"/>
      <c r="P246" s="84"/>
      <c r="Q246" s="84"/>
    </row>
    <row r="247" spans="1:21" s="3" customFormat="1" ht="15" customHeight="1">
      <c r="A247" s="10">
        <v>220</v>
      </c>
      <c r="B247" s="21" t="s">
        <v>186</v>
      </c>
      <c r="C247" s="14"/>
      <c r="D247" s="21"/>
      <c r="E247" s="21"/>
      <c r="F247" s="22"/>
      <c r="G247" s="19" t="s">
        <v>22</v>
      </c>
      <c r="H247" s="92">
        <v>5</v>
      </c>
      <c r="I247" s="87"/>
      <c r="J247" s="87"/>
      <c r="K247" s="187"/>
      <c r="L247" s="187"/>
      <c r="M247" s="87">
        <f t="shared" ref="M247:M248" si="51">K247-L247</f>
        <v>0</v>
      </c>
      <c r="N247" s="87">
        <v>6</v>
      </c>
      <c r="O247" s="87">
        <v>5738.55</v>
      </c>
      <c r="P247" s="87">
        <v>5738.55</v>
      </c>
      <c r="Q247" s="90">
        <f t="shared" ref="Q247:Q248" si="52">O247-P247</f>
        <v>0</v>
      </c>
      <c r="R247" s="20"/>
      <c r="S247" s="20"/>
      <c r="U247" s="20"/>
    </row>
    <row r="248" spans="1:21" s="3" customFormat="1" ht="15" customHeight="1">
      <c r="A248" s="10">
        <v>221</v>
      </c>
      <c r="B248" s="21" t="s">
        <v>187</v>
      </c>
      <c r="C248" s="14" t="s">
        <v>19</v>
      </c>
      <c r="D248" s="10"/>
      <c r="E248" s="21" t="s">
        <v>188</v>
      </c>
      <c r="F248" s="23"/>
      <c r="G248" s="19" t="s">
        <v>22</v>
      </c>
      <c r="H248" s="92">
        <v>12</v>
      </c>
      <c r="I248" s="87">
        <v>4</v>
      </c>
      <c r="J248" s="87">
        <v>4</v>
      </c>
      <c r="K248" s="87">
        <v>6831.34</v>
      </c>
      <c r="L248" s="87">
        <v>6831.34</v>
      </c>
      <c r="M248" s="87">
        <f t="shared" si="51"/>
        <v>0</v>
      </c>
      <c r="N248" s="87">
        <v>7</v>
      </c>
      <c r="O248" s="90">
        <v>16329.66</v>
      </c>
      <c r="P248" s="90">
        <v>16329.66</v>
      </c>
      <c r="Q248" s="90">
        <f t="shared" si="52"/>
        <v>0</v>
      </c>
      <c r="R248" s="20"/>
      <c r="S248" s="20"/>
      <c r="U248" s="20"/>
    </row>
    <row r="249" spans="1:21" s="3" customFormat="1" ht="15" customHeight="1">
      <c r="A249" s="10">
        <v>222</v>
      </c>
      <c r="B249" s="21" t="s">
        <v>189</v>
      </c>
      <c r="C249" s="14"/>
      <c r="D249" s="10"/>
      <c r="E249" s="21"/>
      <c r="F249" s="23"/>
      <c r="G249" s="19" t="s">
        <v>25</v>
      </c>
      <c r="H249" s="80"/>
      <c r="I249" s="84"/>
      <c r="J249" s="84"/>
      <c r="K249" s="84"/>
      <c r="L249" s="84"/>
      <c r="M249" s="84"/>
      <c r="N249" s="84"/>
      <c r="O249" s="84"/>
      <c r="P249" s="84"/>
      <c r="Q249" s="138"/>
      <c r="R249" s="18"/>
    </row>
    <row r="250" spans="1:21" s="3" customFormat="1" ht="15" customHeight="1">
      <c r="A250" s="10">
        <v>223</v>
      </c>
      <c r="B250" s="21" t="s">
        <v>190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1</v>
      </c>
      <c r="I250" s="87"/>
      <c r="J250" s="87"/>
      <c r="K250" s="87"/>
      <c r="L250" s="87"/>
      <c r="M250" s="87">
        <f t="shared" ref="M250:M251" si="53">K250-L250</f>
        <v>0</v>
      </c>
      <c r="N250" s="87">
        <v>9</v>
      </c>
      <c r="O250" s="87">
        <f>2370.9+9635.1</f>
        <v>12006</v>
      </c>
      <c r="P250" s="87">
        <f>2370.9+9635.1</f>
        <v>12006</v>
      </c>
      <c r="Q250" s="90">
        <f t="shared" ref="Q250:Q251" si="54">O250-P250</f>
        <v>0</v>
      </c>
      <c r="R250" s="20"/>
      <c r="S250" s="20"/>
      <c r="U250" s="20"/>
    </row>
    <row r="251" spans="1:21" s="3" customFormat="1" ht="15" customHeight="1">
      <c r="A251" s="10">
        <v>224</v>
      </c>
      <c r="B251" s="21" t="s">
        <v>191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>
        <v>1</v>
      </c>
      <c r="J251" s="87">
        <v>1</v>
      </c>
      <c r="K251" s="90">
        <v>644.6</v>
      </c>
      <c r="L251" s="90">
        <v>644.6</v>
      </c>
      <c r="M251" s="87">
        <f t="shared" si="53"/>
        <v>0</v>
      </c>
      <c r="N251" s="87">
        <v>8</v>
      </c>
      <c r="O251" s="99">
        <f>15351.02+8013.74</f>
        <v>23364.760000000002</v>
      </c>
      <c r="P251" s="99">
        <f>15351.02+8013.74</f>
        <v>23364.760000000002</v>
      </c>
      <c r="Q251" s="90">
        <f t="shared" si="54"/>
        <v>0</v>
      </c>
      <c r="R251" s="20"/>
      <c r="S251" s="20"/>
      <c r="U251" s="20"/>
    </row>
    <row r="252" spans="1:21" s="3" customFormat="1" ht="15" customHeight="1">
      <c r="A252" s="10">
        <v>225</v>
      </c>
      <c r="B252" s="21" t="s">
        <v>192</v>
      </c>
      <c r="C252" s="14"/>
      <c r="D252" s="10"/>
      <c r="E252" s="21"/>
      <c r="F252" s="22"/>
      <c r="G252" s="19" t="s">
        <v>33</v>
      </c>
      <c r="H252" s="80"/>
      <c r="I252" s="84"/>
      <c r="J252" s="84"/>
      <c r="K252" s="138"/>
      <c r="L252" s="138"/>
      <c r="M252" s="84"/>
      <c r="N252" s="84"/>
      <c r="O252" s="95"/>
      <c r="P252" s="84"/>
      <c r="Q252" s="138"/>
      <c r="R252" s="18"/>
    </row>
    <row r="253" spans="1:21" s="3" customFormat="1" ht="15" customHeight="1">
      <c r="A253" s="10">
        <v>226</v>
      </c>
      <c r="B253" s="21" t="s">
        <v>192</v>
      </c>
      <c r="C253" s="14"/>
      <c r="D253" s="10"/>
      <c r="E253" s="21"/>
      <c r="F253" s="23"/>
      <c r="G253" s="19" t="s">
        <v>25</v>
      </c>
      <c r="H253" s="80">
        <v>5</v>
      </c>
      <c r="I253" s="84"/>
      <c r="J253" s="84"/>
      <c r="K253" s="84"/>
      <c r="L253" s="84"/>
      <c r="M253" s="84"/>
      <c r="N253" s="84"/>
      <c r="O253" s="95"/>
      <c r="P253" s="95"/>
      <c r="Q253" s="138"/>
      <c r="R253" s="18"/>
    </row>
    <row r="254" spans="1:21" s="3" customFormat="1" ht="15" customHeight="1">
      <c r="A254" s="10">
        <v>227</v>
      </c>
      <c r="B254" s="21" t="s">
        <v>192</v>
      </c>
      <c r="C254" s="14"/>
      <c r="D254" s="10"/>
      <c r="E254" s="21"/>
      <c r="F254" s="23"/>
      <c r="G254" s="19" t="s">
        <v>22</v>
      </c>
      <c r="H254" s="92">
        <v>6</v>
      </c>
      <c r="I254" s="87"/>
      <c r="J254" s="87"/>
      <c r="K254" s="90"/>
      <c r="L254" s="90"/>
      <c r="M254" s="87">
        <f>K254-L254</f>
        <v>0</v>
      </c>
      <c r="N254" s="87"/>
      <c r="O254" s="99"/>
      <c r="P254" s="99"/>
      <c r="Q254" s="90">
        <f>O254-P254</f>
        <v>0</v>
      </c>
      <c r="R254" s="20"/>
      <c r="S254" s="20"/>
      <c r="U254" s="20"/>
    </row>
    <row r="255" spans="1:21" s="3" customFormat="1" ht="15" customHeight="1">
      <c r="A255" s="10">
        <v>228</v>
      </c>
      <c r="B255" s="21" t="s">
        <v>192</v>
      </c>
      <c r="C255" s="14"/>
      <c r="D255" s="10"/>
      <c r="E255" s="21"/>
      <c r="F255" s="23"/>
      <c r="G255" s="19" t="s">
        <v>47</v>
      </c>
      <c r="H255" s="92">
        <v>1</v>
      </c>
      <c r="I255" s="87"/>
      <c r="J255" s="87"/>
      <c r="K255" s="90"/>
      <c r="L255" s="90"/>
      <c r="M255" s="87"/>
      <c r="N255" s="87"/>
      <c r="O255" s="93"/>
      <c r="P255" s="93"/>
      <c r="Q255" s="90"/>
      <c r="R255" s="18"/>
    </row>
    <row r="256" spans="1:21" s="3" customFormat="1" ht="15" customHeight="1">
      <c r="A256" s="10">
        <v>229</v>
      </c>
      <c r="B256" s="21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21"/>
      <c r="P256" s="104"/>
      <c r="Q256" s="104"/>
    </row>
    <row r="257" spans="1:1021" s="3" customFormat="1" ht="15" customHeight="1">
      <c r="A257" s="10">
        <v>231</v>
      </c>
      <c r="B257" s="54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18"/>
    </row>
    <row r="258" spans="1:1021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21</v>
      </c>
      <c r="I258" s="87"/>
      <c r="J258" s="87"/>
      <c r="K258" s="87"/>
      <c r="L258" s="87"/>
      <c r="M258" s="87">
        <f t="shared" ref="M258:M259" si="55">K258-L258</f>
        <v>0</v>
      </c>
      <c r="N258" s="87">
        <v>34</v>
      </c>
      <c r="O258" s="90">
        <f>13496.26+10043.95+20255.54+59387.48</f>
        <v>103183.23000000001</v>
      </c>
      <c r="P258" s="90">
        <f>13496.26+10043.95+20255.54+59387.48</f>
        <v>103183.23000000001</v>
      </c>
      <c r="Q258" s="90">
        <f t="shared" ref="Q258:Q259" si="56">O258-P258</f>
        <v>0</v>
      </c>
      <c r="R258" s="20"/>
      <c r="S258" s="20"/>
      <c r="U258" s="20"/>
    </row>
    <row r="259" spans="1:1021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92">
        <v>4</v>
      </c>
      <c r="I259" s="87"/>
      <c r="J259" s="87"/>
      <c r="K259" s="87"/>
      <c r="L259" s="87"/>
      <c r="M259" s="87">
        <f t="shared" si="55"/>
        <v>0</v>
      </c>
      <c r="N259" s="87">
        <v>9</v>
      </c>
      <c r="O259" s="93">
        <v>25523.81</v>
      </c>
      <c r="P259" s="93">
        <v>25523.81</v>
      </c>
      <c r="Q259" s="90">
        <f t="shared" si="56"/>
        <v>0</v>
      </c>
      <c r="R259" s="20"/>
      <c r="S259" s="20"/>
      <c r="U259" s="20"/>
    </row>
    <row r="260" spans="1:1021" s="3" customFormat="1" ht="15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96"/>
      <c r="I260" s="97"/>
      <c r="J260" s="97"/>
      <c r="K260" s="97"/>
      <c r="L260" s="97"/>
      <c r="M260" s="84"/>
      <c r="N260" s="170"/>
      <c r="O260" s="188"/>
      <c r="P260" s="188"/>
      <c r="Q260" s="84"/>
      <c r="R260" s="18"/>
    </row>
    <row r="261" spans="1:1021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0"/>
      <c r="P261" s="90"/>
      <c r="Q261" s="90">
        <f>O261-P261</f>
        <v>0</v>
      </c>
      <c r="R261" s="20"/>
      <c r="S261" s="20"/>
      <c r="U261" s="20"/>
    </row>
    <row r="262" spans="1:1021" s="3" customFormat="1" ht="15" customHeight="1">
      <c r="A262" s="10">
        <v>236</v>
      </c>
      <c r="B262" s="21" t="s">
        <v>192</v>
      </c>
      <c r="C262" s="14"/>
      <c r="D262" s="10"/>
      <c r="E262" s="21"/>
      <c r="F262" s="23"/>
      <c r="G262" s="19" t="s">
        <v>21</v>
      </c>
      <c r="H262" s="92"/>
      <c r="I262" s="87"/>
      <c r="J262" s="87"/>
      <c r="K262" s="87"/>
      <c r="L262" s="87"/>
      <c r="M262" s="87"/>
      <c r="N262" s="87"/>
      <c r="O262" s="99"/>
      <c r="P262" s="99"/>
      <c r="Q262" s="90"/>
    </row>
    <row r="263" spans="1:1021" s="3" customFormat="1" ht="15" customHeight="1">
      <c r="A263" s="10">
        <v>237</v>
      </c>
      <c r="B263" s="21" t="s">
        <v>198</v>
      </c>
      <c r="C263" s="14" t="s">
        <v>19</v>
      </c>
      <c r="D263" s="10"/>
      <c r="E263" s="21" t="s">
        <v>199</v>
      </c>
      <c r="F263" s="22"/>
      <c r="G263" s="19" t="s">
        <v>21</v>
      </c>
      <c r="H263" s="80"/>
      <c r="I263" s="115"/>
      <c r="J263" s="127"/>
      <c r="K263" s="143"/>
      <c r="L263" s="143"/>
      <c r="M263" s="127"/>
      <c r="N263" s="84"/>
      <c r="O263" s="95"/>
      <c r="P263" s="95"/>
      <c r="Q263" s="84"/>
      <c r="R263" s="18"/>
    </row>
    <row r="264" spans="1:1021" s="3" customFormat="1" ht="15" customHeight="1">
      <c r="A264" s="10">
        <v>239</v>
      </c>
      <c r="B264" s="21" t="s">
        <v>200</v>
      </c>
      <c r="C264" s="14" t="s">
        <v>19</v>
      </c>
      <c r="D264" s="10"/>
      <c r="E264" s="21" t="s">
        <v>78</v>
      </c>
      <c r="F264" s="34"/>
      <c r="G264" s="19" t="s">
        <v>47</v>
      </c>
      <c r="H264" s="80"/>
      <c r="I264" s="189"/>
      <c r="J264" s="190"/>
      <c r="K264" s="191"/>
      <c r="L264" s="191"/>
      <c r="M264" s="190"/>
      <c r="N264" s="190">
        <v>3</v>
      </c>
      <c r="O264" s="192">
        <v>12612</v>
      </c>
      <c r="P264" s="193">
        <v>12612</v>
      </c>
      <c r="Q264" s="194">
        <v>0</v>
      </c>
    </row>
    <row r="265" spans="1:1021" s="3" customFormat="1" ht="15" customHeight="1">
      <c r="A265" s="10">
        <v>240</v>
      </c>
      <c r="B265" s="21" t="s">
        <v>201</v>
      </c>
      <c r="C265" s="14" t="s">
        <v>19</v>
      </c>
      <c r="D265" s="10"/>
      <c r="E265" s="21"/>
      <c r="F265" s="44"/>
      <c r="G265" s="19" t="s">
        <v>22</v>
      </c>
      <c r="H265" s="92">
        <v>5</v>
      </c>
      <c r="I265" s="87"/>
      <c r="J265" s="87"/>
      <c r="K265" s="90"/>
      <c r="L265" s="90"/>
      <c r="M265" s="87">
        <f>K265-L265</f>
        <v>0</v>
      </c>
      <c r="N265" s="175">
        <v>4</v>
      </c>
      <c r="O265" s="175">
        <v>15838.96</v>
      </c>
      <c r="P265" s="175">
        <v>15838.96</v>
      </c>
      <c r="Q265" s="90">
        <f>O265-P265</f>
        <v>0</v>
      </c>
      <c r="R265" s="20"/>
      <c r="S265" s="20"/>
      <c r="U265" s="20"/>
    </row>
    <row r="266" spans="1:1021" s="3" customFormat="1" ht="15" customHeight="1">
      <c r="A266" s="10">
        <v>241</v>
      </c>
      <c r="B266" s="55" t="s">
        <v>201</v>
      </c>
      <c r="C266" s="14" t="s">
        <v>19</v>
      </c>
      <c r="D266" s="43"/>
      <c r="E266" s="35"/>
      <c r="F266" s="56"/>
      <c r="G266" s="19" t="s">
        <v>25</v>
      </c>
      <c r="H266" s="195">
        <v>2</v>
      </c>
      <c r="I266" s="104"/>
      <c r="J266" s="104"/>
      <c r="K266" s="104"/>
      <c r="L266" s="104"/>
      <c r="M266" s="104"/>
      <c r="N266" s="104"/>
      <c r="O266" s="121"/>
      <c r="P266" s="104"/>
      <c r="Q266" s="84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  <c r="AME266" s="18"/>
      <c r="AMF266" s="18"/>
      <c r="AMG266" s="18"/>
    </row>
    <row r="267" spans="1:1021" s="3" customFormat="1" ht="15" customHeight="1">
      <c r="A267" s="10">
        <v>242</v>
      </c>
      <c r="B267" s="21" t="s">
        <v>202</v>
      </c>
      <c r="C267" s="14"/>
      <c r="D267" s="43"/>
      <c r="E267" s="21"/>
      <c r="F267" s="23"/>
      <c r="G267" s="19" t="s">
        <v>25</v>
      </c>
      <c r="H267" s="167">
        <v>20</v>
      </c>
      <c r="I267" s="84"/>
      <c r="J267" s="84"/>
      <c r="K267" s="84"/>
      <c r="L267" s="84"/>
      <c r="M267" s="84"/>
      <c r="N267" s="84"/>
      <c r="O267" s="84"/>
      <c r="P267" s="84"/>
      <c r="Q267" s="138"/>
      <c r="R267" s="18"/>
    </row>
    <row r="268" spans="1:1021" s="3" customFormat="1" ht="15" customHeight="1">
      <c r="A268" s="10">
        <v>243</v>
      </c>
      <c r="B268" s="21" t="s">
        <v>203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 t="shared" ref="M268:M269" si="57">K268-L268</f>
        <v>0</v>
      </c>
      <c r="N268" s="87"/>
      <c r="O268" s="87"/>
      <c r="P268" s="87"/>
      <c r="Q268" s="90">
        <f t="shared" ref="Q268:Q269" si="58">O268-P268</f>
        <v>0</v>
      </c>
      <c r="R268" s="20"/>
      <c r="S268" s="20"/>
      <c r="U268" s="20"/>
    </row>
    <row r="269" spans="1:1021" s="3" customFormat="1" ht="15" customHeight="1">
      <c r="A269" s="10">
        <v>244</v>
      </c>
      <c r="B269" s="21" t="s">
        <v>205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 t="shared" si="57"/>
        <v>0</v>
      </c>
      <c r="N269" s="87"/>
      <c r="O269" s="87"/>
      <c r="P269" s="87"/>
      <c r="Q269" s="90">
        <f t="shared" si="58"/>
        <v>0</v>
      </c>
      <c r="R269" s="20"/>
      <c r="S269" s="20"/>
      <c r="U269" s="20"/>
    </row>
    <row r="270" spans="1:1021" s="3" customFormat="1" ht="15" customHeight="1">
      <c r="A270" s="10">
        <v>245</v>
      </c>
      <c r="B270" s="21" t="s">
        <v>205</v>
      </c>
      <c r="C270" s="14" t="s">
        <v>19</v>
      </c>
      <c r="D270" s="21"/>
      <c r="E270" s="21" t="s">
        <v>24</v>
      </c>
      <c r="F270" s="21"/>
      <c r="G270" s="19" t="s">
        <v>33</v>
      </c>
      <c r="H270" s="80">
        <v>2</v>
      </c>
      <c r="I270" s="103"/>
      <c r="J270" s="103"/>
      <c r="K270" s="104"/>
      <c r="L270" s="104"/>
      <c r="M270" s="103"/>
      <c r="N270" s="155">
        <v>3</v>
      </c>
      <c r="O270" s="155">
        <v>11136.2</v>
      </c>
      <c r="P270" s="155">
        <v>11136.2</v>
      </c>
      <c r="Q270" s="84"/>
    </row>
    <row r="271" spans="1:1021" s="3" customFormat="1" ht="15" customHeight="1">
      <c r="A271" s="10">
        <v>246</v>
      </c>
      <c r="B271" s="13" t="s">
        <v>205</v>
      </c>
      <c r="C271" s="14" t="s">
        <v>19</v>
      </c>
      <c r="D271" s="21"/>
      <c r="E271" s="21" t="s">
        <v>204</v>
      </c>
      <c r="F271" s="13"/>
      <c r="G271" s="17" t="s">
        <v>25</v>
      </c>
      <c r="H271" s="162">
        <v>4</v>
      </c>
      <c r="I271" s="196"/>
      <c r="J271" s="196"/>
      <c r="K271" s="197"/>
      <c r="L271" s="197"/>
      <c r="M271" s="84"/>
      <c r="N271" s="196"/>
      <c r="O271" s="198"/>
      <c r="P271" s="198"/>
      <c r="Q271" s="84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247</v>
      </c>
      <c r="B272" s="55" t="s">
        <v>206</v>
      </c>
      <c r="C272" s="42" t="s">
        <v>19</v>
      </c>
      <c r="D272" s="43"/>
      <c r="E272" s="35" t="s">
        <v>207</v>
      </c>
      <c r="F272" s="57"/>
      <c r="G272" s="17" t="s">
        <v>22</v>
      </c>
      <c r="H272" s="199"/>
      <c r="I272" s="200"/>
      <c r="J272" s="200"/>
      <c r="K272" s="200"/>
      <c r="L272" s="200"/>
      <c r="M272" s="87">
        <f>K272-L272</f>
        <v>0</v>
      </c>
      <c r="N272" s="200"/>
      <c r="O272" s="200"/>
      <c r="P272" s="200"/>
      <c r="Q272" s="90">
        <f>O272-P272</f>
        <v>0</v>
      </c>
      <c r="R272" s="20"/>
      <c r="S272" s="20"/>
      <c r="T272" s="18"/>
      <c r="U272" s="20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21" s="3" customFormat="1" ht="15" customHeight="1">
      <c r="A273" s="10">
        <v>248</v>
      </c>
      <c r="B273" s="21" t="s">
        <v>206</v>
      </c>
      <c r="C273" s="42" t="s">
        <v>19</v>
      </c>
      <c r="D273" s="43"/>
      <c r="E273" s="35" t="s">
        <v>207</v>
      </c>
      <c r="F273" s="52"/>
      <c r="G273" s="19" t="s">
        <v>25</v>
      </c>
      <c r="H273" s="167"/>
      <c r="I273" s="84"/>
      <c r="J273" s="84"/>
      <c r="K273" s="84"/>
      <c r="L273" s="84"/>
      <c r="M273" s="84"/>
      <c r="N273" s="198"/>
      <c r="O273" s="198"/>
      <c r="P273" s="198"/>
      <c r="Q273" s="84"/>
    </row>
    <row r="274" spans="1:21" s="3" customFormat="1" ht="15" customHeight="1">
      <c r="A274" s="10">
        <v>249</v>
      </c>
      <c r="B274" s="21" t="s">
        <v>208</v>
      </c>
      <c r="C274" s="14" t="s">
        <v>19</v>
      </c>
      <c r="D274" s="10"/>
      <c r="E274" s="21" t="s">
        <v>147</v>
      </c>
      <c r="F274" s="23"/>
      <c r="G274" s="19" t="s">
        <v>22</v>
      </c>
      <c r="H274" s="92">
        <v>1</v>
      </c>
      <c r="I274" s="87"/>
      <c r="J274" s="87"/>
      <c r="K274" s="87"/>
      <c r="L274" s="87"/>
      <c r="M274" s="87">
        <f t="shared" ref="M274:M276" si="59">K274-L274</f>
        <v>0</v>
      </c>
      <c r="N274" s="87">
        <v>18</v>
      </c>
      <c r="O274" s="87">
        <v>30585.72</v>
      </c>
      <c r="P274" s="87">
        <v>30585.72</v>
      </c>
      <c r="Q274" s="90">
        <f t="shared" ref="Q274:Q276" si="60">O274-P274</f>
        <v>0</v>
      </c>
      <c r="R274" s="20"/>
      <c r="S274" s="20"/>
      <c r="U274" s="20"/>
    </row>
    <row r="275" spans="1:21" s="3" customFormat="1" ht="15" customHeight="1">
      <c r="A275" s="10">
        <v>250</v>
      </c>
      <c r="B275" s="21" t="s">
        <v>209</v>
      </c>
      <c r="C275" s="14" t="s">
        <v>19</v>
      </c>
      <c r="D275" s="10"/>
      <c r="E275" s="21" t="s">
        <v>24</v>
      </c>
      <c r="F275" s="23"/>
      <c r="G275" s="19" t="s">
        <v>22</v>
      </c>
      <c r="H275" s="92"/>
      <c r="I275" s="87"/>
      <c r="J275" s="87"/>
      <c r="K275" s="87"/>
      <c r="L275" s="87"/>
      <c r="M275" s="87">
        <f t="shared" si="59"/>
        <v>0</v>
      </c>
      <c r="N275" s="87"/>
      <c r="O275" s="87"/>
      <c r="P275" s="87"/>
      <c r="Q275" s="90">
        <f t="shared" si="60"/>
        <v>0</v>
      </c>
      <c r="R275" s="20"/>
      <c r="S275" s="20"/>
      <c r="U275" s="20"/>
    </row>
    <row r="276" spans="1:21" s="3" customFormat="1" ht="15" customHeight="1">
      <c r="A276" s="10">
        <v>251</v>
      </c>
      <c r="B276" s="21" t="s">
        <v>210</v>
      </c>
      <c r="C276" s="14" t="s">
        <v>19</v>
      </c>
      <c r="D276" s="10"/>
      <c r="E276" s="21" t="s">
        <v>24</v>
      </c>
      <c r="F276" s="23"/>
      <c r="G276" s="19" t="s">
        <v>22</v>
      </c>
      <c r="H276" s="92">
        <v>4</v>
      </c>
      <c r="I276" s="87"/>
      <c r="J276" s="87"/>
      <c r="K276" s="90"/>
      <c r="L276" s="90"/>
      <c r="M276" s="87">
        <f t="shared" si="59"/>
        <v>0</v>
      </c>
      <c r="N276" s="146">
        <v>4</v>
      </c>
      <c r="O276" s="201">
        <v>7086.45</v>
      </c>
      <c r="P276" s="201">
        <v>7086.45</v>
      </c>
      <c r="Q276" s="90">
        <f t="shared" si="60"/>
        <v>0</v>
      </c>
      <c r="R276" s="20"/>
      <c r="S276" s="20"/>
      <c r="U276" s="20"/>
    </row>
    <row r="277" spans="1:21" s="3" customFormat="1" ht="15" customHeight="1">
      <c r="A277" s="10"/>
      <c r="B277" s="21" t="s">
        <v>243</v>
      </c>
      <c r="C277" s="14"/>
      <c r="D277" s="10"/>
      <c r="E277" s="21"/>
      <c r="F277" s="23"/>
      <c r="G277" s="19" t="s">
        <v>25</v>
      </c>
      <c r="H277" s="116">
        <v>4</v>
      </c>
      <c r="I277" s="117"/>
      <c r="J277" s="117"/>
      <c r="K277" s="119"/>
      <c r="L277" s="119"/>
      <c r="M277" s="117"/>
      <c r="N277" s="140"/>
      <c r="O277" s="156"/>
      <c r="P277" s="201"/>
      <c r="Q277" s="119"/>
      <c r="R277" s="20"/>
      <c r="S277" s="20"/>
      <c r="U277" s="20"/>
    </row>
    <row r="278" spans="1:21" s="3" customFormat="1" ht="15" customHeight="1">
      <c r="A278" s="10">
        <v>252</v>
      </c>
      <c r="B278" s="21" t="s">
        <v>210</v>
      </c>
      <c r="C278" s="14" t="s">
        <v>19</v>
      </c>
      <c r="D278" s="10"/>
      <c r="E278" s="21" t="s">
        <v>24</v>
      </c>
      <c r="F278" s="22"/>
      <c r="G278" s="19" t="s">
        <v>25</v>
      </c>
      <c r="H278" s="96"/>
      <c r="I278" s="97"/>
      <c r="J278" s="97"/>
      <c r="K278" s="97"/>
      <c r="L278" s="97"/>
      <c r="M278" s="97"/>
      <c r="N278" s="178"/>
      <c r="O278" s="121"/>
      <c r="P278" s="104"/>
      <c r="Q278" s="97"/>
    </row>
    <row r="279" spans="1:21" s="3" customFormat="1" ht="15" customHeight="1">
      <c r="A279" s="10">
        <v>253</v>
      </c>
      <c r="B279" s="21" t="s">
        <v>211</v>
      </c>
      <c r="C279" s="14" t="s">
        <v>19</v>
      </c>
      <c r="D279" s="10"/>
      <c r="E279" s="21"/>
      <c r="F279" s="22"/>
      <c r="G279" s="19" t="s">
        <v>21</v>
      </c>
      <c r="H279" s="80"/>
      <c r="I279" s="115"/>
      <c r="J279" s="127"/>
      <c r="K279" s="143"/>
      <c r="L279" s="143"/>
      <c r="M279" s="127"/>
      <c r="N279" s="202"/>
      <c r="O279" s="203"/>
      <c r="P279" s="203"/>
      <c r="Q279" s="84"/>
    </row>
    <row r="280" spans="1:21" s="3" customFormat="1" ht="15" customHeight="1">
      <c r="A280" s="10">
        <v>254</v>
      </c>
      <c r="B280" s="21" t="s">
        <v>212</v>
      </c>
      <c r="C280" s="14"/>
      <c r="D280" s="10"/>
      <c r="E280" s="21"/>
      <c r="F280" s="22"/>
      <c r="G280" s="19" t="s">
        <v>22</v>
      </c>
      <c r="H280" s="92">
        <v>4</v>
      </c>
      <c r="I280" s="165"/>
      <c r="J280" s="204"/>
      <c r="K280" s="204"/>
      <c r="L280" s="204"/>
      <c r="M280" s="87">
        <f t="shared" ref="M280:M283" si="61">K280-L280</f>
        <v>0</v>
      </c>
      <c r="N280" s="146">
        <v>5</v>
      </c>
      <c r="O280" s="201">
        <v>9522.11</v>
      </c>
      <c r="P280" s="201">
        <v>9522.11</v>
      </c>
      <c r="Q280" s="90">
        <f t="shared" ref="Q280:Q283" si="62">O280-P280</f>
        <v>0</v>
      </c>
      <c r="R280" s="20"/>
      <c r="S280" s="20"/>
      <c r="U280" s="20"/>
    </row>
    <row r="281" spans="1:21" s="3" customFormat="1" ht="15" customHeight="1">
      <c r="A281" s="10">
        <v>255</v>
      </c>
      <c r="B281" s="21" t="s">
        <v>213</v>
      </c>
      <c r="C281" s="14"/>
      <c r="D281" s="10"/>
      <c r="E281" s="21"/>
      <c r="F281" s="22"/>
      <c r="G281" s="19" t="s">
        <v>22</v>
      </c>
      <c r="H281" s="92"/>
      <c r="I281" s="205"/>
      <c r="J281" s="206"/>
      <c r="K281" s="204"/>
      <c r="L281" s="204"/>
      <c r="M281" s="87">
        <f t="shared" si="61"/>
        <v>0</v>
      </c>
      <c r="N281" s="146"/>
      <c r="O281" s="201"/>
      <c r="P281" s="201"/>
      <c r="Q281" s="90">
        <f t="shared" si="62"/>
        <v>0</v>
      </c>
      <c r="R281" s="20"/>
      <c r="S281" s="20"/>
      <c r="U281" s="20"/>
    </row>
    <row r="282" spans="1:21" s="3" customFormat="1" ht="15" customHeight="1">
      <c r="A282" s="10">
        <v>256</v>
      </c>
      <c r="B282" s="21" t="s">
        <v>214</v>
      </c>
      <c r="C282" s="14" t="s">
        <v>19</v>
      </c>
      <c r="D282" s="10"/>
      <c r="E282" s="21" t="s">
        <v>215</v>
      </c>
      <c r="F282" s="23"/>
      <c r="G282" s="19" t="s">
        <v>22</v>
      </c>
      <c r="H282" s="92">
        <v>1</v>
      </c>
      <c r="I282" s="87"/>
      <c r="J282" s="87"/>
      <c r="K282" s="87"/>
      <c r="L282" s="87"/>
      <c r="M282" s="87">
        <f t="shared" si="61"/>
        <v>0</v>
      </c>
      <c r="N282" s="87"/>
      <c r="O282" s="87"/>
      <c r="P282" s="87"/>
      <c r="Q282" s="90">
        <f t="shared" si="62"/>
        <v>0</v>
      </c>
      <c r="R282" s="20"/>
      <c r="S282" s="20"/>
      <c r="U282" s="20"/>
    </row>
    <row r="283" spans="1:21" s="3" customFormat="1" ht="15" customHeight="1">
      <c r="A283" s="10">
        <v>257</v>
      </c>
      <c r="B283" s="34" t="s">
        <v>216</v>
      </c>
      <c r="C283" s="14" t="s">
        <v>19</v>
      </c>
      <c r="D283" s="58"/>
      <c r="E283" s="21" t="s">
        <v>24</v>
      </c>
      <c r="F283" s="23"/>
      <c r="G283" s="19" t="s">
        <v>22</v>
      </c>
      <c r="H283" s="177">
        <v>1</v>
      </c>
      <c r="I283" s="87"/>
      <c r="J283" s="87"/>
      <c r="K283" s="87"/>
      <c r="L283" s="87"/>
      <c r="M283" s="87">
        <f t="shared" si="61"/>
        <v>0</v>
      </c>
      <c r="N283" s="87"/>
      <c r="O283" s="87"/>
      <c r="P283" s="87"/>
      <c r="Q283" s="90">
        <f t="shared" si="62"/>
        <v>0</v>
      </c>
      <c r="R283" s="20"/>
      <c r="S283" s="20"/>
      <c r="U283" s="20"/>
    </row>
    <row r="284" spans="1:21" s="3" customFormat="1" ht="15" customHeight="1">
      <c r="A284" s="10">
        <v>258</v>
      </c>
      <c r="B284" s="34" t="s">
        <v>212</v>
      </c>
      <c r="C284" s="14"/>
      <c r="D284" s="58"/>
      <c r="E284" s="21"/>
      <c r="F284" s="23"/>
      <c r="G284" s="19" t="s">
        <v>25</v>
      </c>
      <c r="H284" s="177">
        <v>2</v>
      </c>
      <c r="I284" s="87"/>
      <c r="J284" s="87"/>
      <c r="K284" s="87"/>
      <c r="L284" s="87"/>
      <c r="M284" s="87"/>
      <c r="N284" s="87"/>
      <c r="O284" s="87"/>
      <c r="P284" s="87"/>
      <c r="Q284" s="90"/>
      <c r="R284" s="18"/>
    </row>
    <row r="285" spans="1:21" s="3" customFormat="1" ht="15" customHeight="1">
      <c r="A285" s="10">
        <v>259</v>
      </c>
      <c r="B285" s="21" t="s">
        <v>216</v>
      </c>
      <c r="C285" s="14" t="s">
        <v>19</v>
      </c>
      <c r="D285" s="10"/>
      <c r="E285" s="21" t="s">
        <v>24</v>
      </c>
      <c r="F285" s="22"/>
      <c r="G285" s="19" t="s">
        <v>25</v>
      </c>
      <c r="H285" s="80"/>
      <c r="I285" s="84"/>
      <c r="J285" s="84"/>
      <c r="K285" s="84"/>
      <c r="L285" s="84"/>
      <c r="M285" s="84"/>
      <c r="N285" s="84"/>
      <c r="O285" s="84"/>
      <c r="P285" s="84"/>
      <c r="Q285" s="84"/>
      <c r="R285" s="18"/>
    </row>
    <row r="286" spans="1:21" s="3" customFormat="1" ht="15" customHeight="1">
      <c r="A286" s="10">
        <v>260</v>
      </c>
      <c r="B286" s="21" t="s">
        <v>217</v>
      </c>
      <c r="C286" s="14" t="s">
        <v>19</v>
      </c>
      <c r="D286" s="10"/>
      <c r="E286" s="21" t="s">
        <v>43</v>
      </c>
      <c r="F286" s="23"/>
      <c r="G286" s="19" t="s">
        <v>22</v>
      </c>
      <c r="H286" s="92">
        <v>3</v>
      </c>
      <c r="I286" s="87">
        <v>1</v>
      </c>
      <c r="J286" s="87">
        <v>1</v>
      </c>
      <c r="K286" s="87">
        <v>1589.11</v>
      </c>
      <c r="L286" s="87">
        <v>1589.11</v>
      </c>
      <c r="M286" s="87">
        <f>K286-L286</f>
        <v>0</v>
      </c>
      <c r="N286" s="87">
        <v>10</v>
      </c>
      <c r="O286" s="87">
        <v>31432.79</v>
      </c>
      <c r="P286" s="87">
        <v>31432.79</v>
      </c>
      <c r="Q286" s="90">
        <f>O286-P286</f>
        <v>0</v>
      </c>
      <c r="R286" s="20"/>
      <c r="S286" s="20"/>
      <c r="U286" s="20"/>
    </row>
    <row r="287" spans="1:21" s="3" customFormat="1" ht="15" customHeight="1">
      <c r="A287" s="10">
        <v>261</v>
      </c>
      <c r="B287" s="21" t="s">
        <v>217</v>
      </c>
      <c r="C287" s="14" t="s">
        <v>19</v>
      </c>
      <c r="D287" s="10"/>
      <c r="E287" s="21" t="s">
        <v>43</v>
      </c>
      <c r="F287" s="22"/>
      <c r="G287" s="19" t="s">
        <v>44</v>
      </c>
      <c r="H287" s="80"/>
      <c r="I287" s="105"/>
      <c r="J287" s="105"/>
      <c r="K287" s="104"/>
      <c r="L287" s="104"/>
      <c r="M287" s="105"/>
      <c r="N287" s="107"/>
      <c r="O287" s="105"/>
      <c r="P287" s="107"/>
      <c r="Q287" s="107"/>
      <c r="R287" s="18"/>
    </row>
    <row r="288" spans="1:21" s="3" customFormat="1" ht="15" customHeight="1">
      <c r="A288" s="10">
        <v>262</v>
      </c>
      <c r="B288" s="21" t="s">
        <v>218</v>
      </c>
      <c r="C288" s="14"/>
      <c r="D288" s="10"/>
      <c r="E288" s="21" t="s">
        <v>24</v>
      </c>
      <c r="F288" s="23"/>
      <c r="G288" s="19" t="s">
        <v>25</v>
      </c>
      <c r="H288" s="92"/>
      <c r="I288" s="87"/>
      <c r="J288" s="87"/>
      <c r="K288" s="90"/>
      <c r="L288" s="90"/>
      <c r="M288" s="87"/>
      <c r="N288" s="87"/>
      <c r="O288" s="93"/>
      <c r="P288" s="87"/>
      <c r="Q288" s="90"/>
    </row>
    <row r="289" spans="1:21" s="3" customFormat="1" ht="15" customHeight="1">
      <c r="A289" s="10">
        <v>263</v>
      </c>
      <c r="B289" s="21" t="s">
        <v>219</v>
      </c>
      <c r="C289" s="14" t="s">
        <v>19</v>
      </c>
      <c r="D289" s="10"/>
      <c r="E289" s="21" t="s">
        <v>24</v>
      </c>
      <c r="F289" s="23"/>
      <c r="G289" s="19" t="s">
        <v>22</v>
      </c>
      <c r="H289" s="92"/>
      <c r="I289" s="87"/>
      <c r="J289" s="87"/>
      <c r="K289" s="90"/>
      <c r="L289" s="90"/>
      <c r="M289" s="87">
        <f t="shared" ref="M289:M290" si="63">K289-L289</f>
        <v>0</v>
      </c>
      <c r="N289" s="146"/>
      <c r="O289" s="201"/>
      <c r="P289" s="201"/>
      <c r="Q289" s="90">
        <f t="shared" ref="Q289:Q290" si="64">O289-P289</f>
        <v>0</v>
      </c>
      <c r="R289" s="20"/>
      <c r="S289" s="20"/>
      <c r="U289" s="20"/>
    </row>
    <row r="290" spans="1:21" s="3" customFormat="1" ht="15" customHeight="1">
      <c r="A290" s="10">
        <v>264</v>
      </c>
      <c r="B290" s="21" t="s">
        <v>220</v>
      </c>
      <c r="C290" s="14" t="s">
        <v>19</v>
      </c>
      <c r="D290" s="10"/>
      <c r="E290" s="21" t="s">
        <v>221</v>
      </c>
      <c r="F290" s="22"/>
      <c r="G290" s="19" t="s">
        <v>22</v>
      </c>
      <c r="H290" s="92"/>
      <c r="I290" s="87"/>
      <c r="J290" s="87"/>
      <c r="K290" s="87"/>
      <c r="L290" s="87"/>
      <c r="M290" s="87">
        <f t="shared" si="63"/>
        <v>0</v>
      </c>
      <c r="N290" s="87"/>
      <c r="O290" s="90"/>
      <c r="P290" s="90"/>
      <c r="Q290" s="90">
        <f t="shared" si="64"/>
        <v>0</v>
      </c>
      <c r="R290" s="20"/>
      <c r="S290" s="20"/>
      <c r="U290" s="20"/>
    </row>
    <row r="291" spans="1:21" s="3" customFormat="1" ht="15" customHeight="1">
      <c r="A291" s="10"/>
      <c r="B291" s="21" t="s">
        <v>258</v>
      </c>
      <c r="C291" s="14"/>
      <c r="D291" s="10"/>
      <c r="E291" s="21"/>
      <c r="F291" s="22"/>
      <c r="G291" s="19" t="s">
        <v>47</v>
      </c>
      <c r="H291" s="92">
        <v>1</v>
      </c>
      <c r="I291" s="87"/>
      <c r="J291" s="87"/>
      <c r="K291" s="87"/>
      <c r="L291" s="87"/>
      <c r="M291" s="87"/>
      <c r="N291" s="87"/>
      <c r="O291" s="90"/>
      <c r="P291" s="90"/>
      <c r="Q291" s="90"/>
      <c r="R291" s="20"/>
      <c r="S291" s="20"/>
      <c r="U291" s="20"/>
    </row>
    <row r="292" spans="1:21" s="3" customFormat="1" ht="15" customHeight="1">
      <c r="A292" s="10">
        <v>265</v>
      </c>
      <c r="B292" s="21" t="s">
        <v>220</v>
      </c>
      <c r="C292" s="14" t="s">
        <v>19</v>
      </c>
      <c r="D292" s="10"/>
      <c r="E292" s="21" t="s">
        <v>221</v>
      </c>
      <c r="F292" s="59"/>
      <c r="G292" s="19" t="s">
        <v>47</v>
      </c>
      <c r="H292" s="80"/>
      <c r="I292" s="84"/>
      <c r="J292" s="84"/>
      <c r="K292" s="138"/>
      <c r="L292" s="138"/>
      <c r="M292" s="84"/>
      <c r="N292" s="84"/>
      <c r="O292" s="138">
        <v>2732.6</v>
      </c>
      <c r="P292" s="138">
        <v>2732.6</v>
      </c>
      <c r="Q292" s="138">
        <v>0</v>
      </c>
      <c r="R292" s="18"/>
    </row>
    <row r="293" spans="1:21" s="3" customFormat="1" ht="15" customHeight="1">
      <c r="A293" s="10">
        <v>266</v>
      </c>
      <c r="B293" s="21" t="s">
        <v>222</v>
      </c>
      <c r="C293" s="14" t="s">
        <v>19</v>
      </c>
      <c r="D293" s="10"/>
      <c r="E293" s="21" t="s">
        <v>24</v>
      </c>
      <c r="F293" s="23"/>
      <c r="G293" s="19" t="s">
        <v>22</v>
      </c>
      <c r="H293" s="85">
        <v>7</v>
      </c>
      <c r="I293" s="87">
        <v>1</v>
      </c>
      <c r="J293" s="87">
        <v>1</v>
      </c>
      <c r="K293" s="90">
        <v>1341.08</v>
      </c>
      <c r="L293" s="90">
        <v>1341.08</v>
      </c>
      <c r="M293" s="87">
        <f>K293-L293</f>
        <v>0</v>
      </c>
      <c r="N293" s="87">
        <v>2</v>
      </c>
      <c r="O293" s="87">
        <v>6677.24</v>
      </c>
      <c r="P293" s="87">
        <v>6677.24</v>
      </c>
      <c r="Q293" s="90">
        <f>O293-P293</f>
        <v>0</v>
      </c>
      <c r="R293" s="20"/>
      <c r="S293" s="20"/>
      <c r="U293" s="20"/>
    </row>
    <row r="294" spans="1:21" s="3" customFormat="1" ht="15" customHeight="1">
      <c r="A294" s="10">
        <v>267</v>
      </c>
      <c r="B294" s="21" t="s">
        <v>222</v>
      </c>
      <c r="C294" s="48" t="s">
        <v>19</v>
      </c>
      <c r="D294" s="10"/>
      <c r="E294" s="21" t="s">
        <v>24</v>
      </c>
      <c r="F294" s="22"/>
      <c r="G294" s="19" t="s">
        <v>25</v>
      </c>
      <c r="H294" s="162">
        <v>2</v>
      </c>
      <c r="I294" s="84"/>
      <c r="J294" s="84"/>
      <c r="K294" s="84"/>
      <c r="L294" s="84"/>
      <c r="M294" s="84"/>
      <c r="N294" s="104"/>
      <c r="O294" s="104"/>
      <c r="P294" s="104"/>
      <c r="Q294" s="84"/>
    </row>
    <row r="295" spans="1:21" s="3" customFormat="1" ht="15" customHeight="1">
      <c r="A295" s="10">
        <v>268</v>
      </c>
      <c r="B295" s="60" t="s">
        <v>223</v>
      </c>
      <c r="C295" s="14" t="s">
        <v>19</v>
      </c>
      <c r="D295" s="10"/>
      <c r="E295" s="21" t="s">
        <v>24</v>
      </c>
      <c r="F295" s="23"/>
      <c r="G295" s="19" t="s">
        <v>22</v>
      </c>
      <c r="H295" s="116"/>
      <c r="I295" s="117"/>
      <c r="J295" s="117"/>
      <c r="K295" s="117"/>
      <c r="L295" s="117"/>
      <c r="M295" s="87">
        <f>K295-L295</f>
        <v>0</v>
      </c>
      <c r="N295" s="117"/>
      <c r="O295" s="117"/>
      <c r="P295" s="117"/>
      <c r="Q295" s="90">
        <f>O295-P295</f>
        <v>0</v>
      </c>
      <c r="R295" s="20"/>
      <c r="S295" s="20"/>
      <c r="U295" s="20"/>
    </row>
    <row r="296" spans="1:21" s="3" customFormat="1" ht="15" customHeight="1">
      <c r="A296" s="10">
        <v>269</v>
      </c>
      <c r="B296" s="60" t="s">
        <v>224</v>
      </c>
      <c r="C296" s="14" t="s">
        <v>19</v>
      </c>
      <c r="D296" s="10"/>
      <c r="E296" s="21"/>
      <c r="F296" s="22"/>
      <c r="G296" s="19" t="s">
        <v>21</v>
      </c>
      <c r="H296" s="80"/>
      <c r="I296" s="155"/>
      <c r="J296" s="155"/>
      <c r="K296" s="155"/>
      <c r="L296" s="155"/>
      <c r="M296" s="84"/>
      <c r="N296" s="84"/>
      <c r="O296" s="84"/>
      <c r="P296" s="84"/>
      <c r="Q296" s="84"/>
    </row>
    <row r="297" spans="1:21" s="3" customFormat="1" ht="15" customHeight="1">
      <c r="A297" s="10">
        <v>270</v>
      </c>
      <c r="B297" s="21" t="s">
        <v>225</v>
      </c>
      <c r="C297" s="14" t="s">
        <v>19</v>
      </c>
      <c r="D297" s="10"/>
      <c r="E297" s="21" t="s">
        <v>226</v>
      </c>
      <c r="F297" s="23"/>
      <c r="G297" s="19" t="s">
        <v>22</v>
      </c>
      <c r="H297" s="92">
        <v>11</v>
      </c>
      <c r="I297" s="87"/>
      <c r="J297" s="87"/>
      <c r="K297" s="90"/>
      <c r="L297" s="90"/>
      <c r="M297" s="87">
        <f>K297-L297</f>
        <v>0</v>
      </c>
      <c r="N297" s="87"/>
      <c r="O297" s="87"/>
      <c r="P297" s="87"/>
      <c r="Q297" s="90">
        <f>O297-P297</f>
        <v>0</v>
      </c>
      <c r="R297" s="20"/>
      <c r="S297" s="20"/>
      <c r="U297" s="20"/>
    </row>
    <row r="298" spans="1:21" s="3" customFormat="1" ht="15" customHeight="1">
      <c r="A298" s="10">
        <v>271</v>
      </c>
      <c r="B298" s="21" t="s">
        <v>225</v>
      </c>
      <c r="C298" s="14" t="s">
        <v>19</v>
      </c>
      <c r="D298" s="10"/>
      <c r="E298" s="21" t="s">
        <v>226</v>
      </c>
      <c r="F298" s="22"/>
      <c r="G298" s="19" t="s">
        <v>25</v>
      </c>
      <c r="H298" s="80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5" customHeight="1">
      <c r="A299" s="10">
        <v>272</v>
      </c>
      <c r="B299" s="21" t="s">
        <v>227</v>
      </c>
      <c r="C299" s="14" t="s">
        <v>19</v>
      </c>
      <c r="D299" s="10"/>
      <c r="E299" s="21"/>
      <c r="F299" s="22"/>
      <c r="G299" s="19" t="s">
        <v>33</v>
      </c>
      <c r="H299" s="80"/>
      <c r="I299" s="103"/>
      <c r="J299" s="103"/>
      <c r="K299" s="104"/>
      <c r="L299" s="104"/>
      <c r="M299" s="103"/>
      <c r="N299" s="84">
        <v>2</v>
      </c>
      <c r="O299" s="84">
        <v>2574.9499999999998</v>
      </c>
      <c r="P299" s="84">
        <v>2574.9499999999998</v>
      </c>
      <c r="Q299" s="84"/>
    </row>
    <row r="300" spans="1:21" s="3" customFormat="1" ht="15" customHeight="1">
      <c r="A300" s="10">
        <v>273</v>
      </c>
      <c r="B300" s="21" t="s">
        <v>228</v>
      </c>
      <c r="C300" s="14" t="s">
        <v>19</v>
      </c>
      <c r="D300" s="10"/>
      <c r="E300" s="21" t="s">
        <v>215</v>
      </c>
      <c r="F300" s="23"/>
      <c r="G300" s="19" t="s">
        <v>22</v>
      </c>
      <c r="H300" s="92">
        <v>9</v>
      </c>
      <c r="I300" s="87">
        <v>1</v>
      </c>
      <c r="J300" s="87">
        <v>1</v>
      </c>
      <c r="K300" s="87">
        <v>441.42</v>
      </c>
      <c r="L300" s="87">
        <v>441.42</v>
      </c>
      <c r="M300" s="87">
        <f t="shared" ref="M300:M301" si="65">K300-L300</f>
        <v>0</v>
      </c>
      <c r="N300" s="87">
        <v>11</v>
      </c>
      <c r="O300" s="87">
        <v>20364.900000000001</v>
      </c>
      <c r="P300" s="87">
        <v>20364.900000000001</v>
      </c>
      <c r="Q300" s="90">
        <f t="shared" ref="Q300:Q301" si="66">O300-P300</f>
        <v>0</v>
      </c>
      <c r="R300" s="20"/>
      <c r="S300" s="20"/>
      <c r="U300" s="20"/>
    </row>
    <row r="301" spans="1:21" s="3" customFormat="1" ht="15" customHeight="1">
      <c r="A301" s="10">
        <v>274</v>
      </c>
      <c r="B301" s="21" t="s">
        <v>229</v>
      </c>
      <c r="C301" s="14" t="s">
        <v>19</v>
      </c>
      <c r="D301" s="10"/>
      <c r="E301" s="21" t="s">
        <v>24</v>
      </c>
      <c r="F301" s="23"/>
      <c r="G301" s="19" t="s">
        <v>22</v>
      </c>
      <c r="H301" s="92">
        <v>14</v>
      </c>
      <c r="I301" s="87">
        <v>1</v>
      </c>
      <c r="J301" s="87">
        <v>1</v>
      </c>
      <c r="K301" s="87">
        <v>1050.49</v>
      </c>
      <c r="L301" s="87">
        <v>1050.49</v>
      </c>
      <c r="M301" s="87">
        <f t="shared" si="65"/>
        <v>0</v>
      </c>
      <c r="N301" s="87">
        <v>4</v>
      </c>
      <c r="O301" s="90">
        <f>24310.11+5426.44</f>
        <v>29736.55</v>
      </c>
      <c r="P301" s="90">
        <f>24310.11+5426.44</f>
        <v>29736.55</v>
      </c>
      <c r="Q301" s="90">
        <f t="shared" si="66"/>
        <v>0</v>
      </c>
      <c r="R301" s="20"/>
      <c r="S301" s="20"/>
      <c r="U301" s="20"/>
    </row>
    <row r="302" spans="1:21" s="3" customFormat="1" ht="15" customHeight="1">
      <c r="A302" s="10">
        <v>275</v>
      </c>
      <c r="B302" s="61" t="s">
        <v>229</v>
      </c>
      <c r="C302" s="14" t="s">
        <v>19</v>
      </c>
      <c r="D302" s="10"/>
      <c r="E302" s="21" t="s">
        <v>24</v>
      </c>
      <c r="F302" s="58"/>
      <c r="G302" s="24" t="s">
        <v>25</v>
      </c>
      <c r="H302" s="167"/>
      <c r="I302" s="155"/>
      <c r="J302" s="155"/>
      <c r="K302" s="155"/>
      <c r="L302" s="155"/>
      <c r="M302" s="84"/>
      <c r="N302" s="84"/>
      <c r="O302" s="84"/>
      <c r="P302" s="84"/>
      <c r="Q302" s="84"/>
    </row>
    <row r="303" spans="1:21" s="3" customFormat="1" ht="15" customHeight="1">
      <c r="A303" s="10">
        <v>276</v>
      </c>
      <c r="B303" s="61" t="s">
        <v>230</v>
      </c>
      <c r="C303" s="14" t="s">
        <v>54</v>
      </c>
      <c r="D303" s="10" t="s">
        <v>69</v>
      </c>
      <c r="E303" s="21" t="s">
        <v>24</v>
      </c>
      <c r="F303" s="58"/>
      <c r="G303" s="19" t="s">
        <v>22</v>
      </c>
      <c r="H303" s="177">
        <v>5</v>
      </c>
      <c r="I303" s="87"/>
      <c r="J303" s="87"/>
      <c r="K303" s="87"/>
      <c r="L303" s="87"/>
      <c r="M303" s="87">
        <f>K303-L303</f>
        <v>0</v>
      </c>
      <c r="N303" s="87">
        <v>1</v>
      </c>
      <c r="O303" s="87">
        <v>8968.24</v>
      </c>
      <c r="P303" s="87">
        <v>8968.24</v>
      </c>
      <c r="Q303" s="90">
        <f>O303-P303</f>
        <v>0</v>
      </c>
      <c r="R303" s="20"/>
      <c r="S303" s="20"/>
      <c r="U303" s="20"/>
    </row>
    <row r="304" spans="1:21" s="3" customFormat="1" ht="15" customHeight="1">
      <c r="A304" s="10">
        <v>277</v>
      </c>
      <c r="B304" s="21" t="s">
        <v>230</v>
      </c>
      <c r="C304" s="14" t="s">
        <v>54</v>
      </c>
      <c r="D304" s="10" t="s">
        <v>69</v>
      </c>
      <c r="E304" s="21" t="s">
        <v>24</v>
      </c>
      <c r="F304" s="23"/>
      <c r="G304" s="19" t="s">
        <v>25</v>
      </c>
      <c r="H304" s="80">
        <v>1</v>
      </c>
      <c r="I304" s="84"/>
      <c r="J304" s="84"/>
      <c r="K304" s="84"/>
      <c r="L304" s="84"/>
      <c r="M304" s="84"/>
      <c r="N304" s="84"/>
      <c r="O304" s="84"/>
      <c r="P304" s="84"/>
      <c r="Q304" s="138"/>
      <c r="R304" s="18"/>
    </row>
    <row r="305" spans="1:21" s="3" customFormat="1" ht="15" customHeight="1">
      <c r="A305" s="10">
        <v>278</v>
      </c>
      <c r="B305" s="62" t="s">
        <v>231</v>
      </c>
      <c r="C305" s="63" t="s">
        <v>19</v>
      </c>
      <c r="D305" s="64"/>
      <c r="E305" s="62" t="s">
        <v>24</v>
      </c>
      <c r="F305" s="65"/>
      <c r="G305" s="66" t="s">
        <v>22</v>
      </c>
      <c r="H305" s="92">
        <v>4</v>
      </c>
      <c r="I305" s="87"/>
      <c r="J305" s="87"/>
      <c r="K305" s="87"/>
      <c r="L305" s="87"/>
      <c r="M305" s="87">
        <f>K305-L305</f>
        <v>0</v>
      </c>
      <c r="N305" s="87">
        <v>9</v>
      </c>
      <c r="O305" s="87">
        <v>13678.96</v>
      </c>
      <c r="P305" s="87">
        <v>13678.96</v>
      </c>
      <c r="Q305" s="90">
        <f>O305-P305</f>
        <v>0</v>
      </c>
      <c r="R305" s="20"/>
      <c r="S305" s="20"/>
      <c r="U305" s="20"/>
    </row>
    <row r="306" spans="1:21" s="3" customFormat="1" ht="15" customHeight="1">
      <c r="A306" s="10">
        <v>279</v>
      </c>
      <c r="B306" s="21" t="s">
        <v>232</v>
      </c>
      <c r="C306" s="42" t="s">
        <v>19</v>
      </c>
      <c r="D306" s="50"/>
      <c r="E306" s="21" t="s">
        <v>24</v>
      </c>
      <c r="F306" s="51"/>
      <c r="G306" s="19" t="s">
        <v>25</v>
      </c>
      <c r="H306" s="181"/>
      <c r="I306" s="84"/>
      <c r="J306" s="84"/>
      <c r="K306" s="138"/>
      <c r="L306" s="138"/>
      <c r="M306" s="84"/>
      <c r="N306" s="104"/>
      <c r="O306" s="104"/>
      <c r="P306" s="104"/>
      <c r="Q306" s="84"/>
      <c r="R306" s="18"/>
    </row>
    <row r="307" spans="1:21" s="3" customFormat="1" ht="15" customHeight="1">
      <c r="A307" s="10">
        <v>280</v>
      </c>
      <c r="B307" s="21" t="s">
        <v>233</v>
      </c>
      <c r="C307" s="42" t="s">
        <v>19</v>
      </c>
      <c r="D307" s="43"/>
      <c r="E307" s="21" t="s">
        <v>24</v>
      </c>
      <c r="F307" s="23"/>
      <c r="G307" s="19" t="s">
        <v>22</v>
      </c>
      <c r="H307" s="177"/>
      <c r="I307" s="87"/>
      <c r="J307" s="87"/>
      <c r="K307" s="87"/>
      <c r="L307" s="87"/>
      <c r="M307" s="87">
        <f t="shared" ref="M307:M309" si="67">K307-L307</f>
        <v>0</v>
      </c>
      <c r="N307" s="87"/>
      <c r="O307" s="87"/>
      <c r="P307" s="87"/>
      <c r="Q307" s="90">
        <f t="shared" ref="Q307:Q309" si="68">O307-P307</f>
        <v>0</v>
      </c>
      <c r="R307" s="20"/>
      <c r="S307" s="20"/>
      <c r="U307" s="20"/>
    </row>
    <row r="308" spans="1:21" s="3" customFormat="1" ht="15" customHeight="1">
      <c r="A308" s="10"/>
      <c r="B308" s="21" t="s">
        <v>247</v>
      </c>
      <c r="C308" s="42"/>
      <c r="D308" s="213"/>
      <c r="E308" s="21"/>
      <c r="F308" s="23"/>
      <c r="G308" s="27" t="s">
        <v>22</v>
      </c>
      <c r="H308" s="177">
        <v>2</v>
      </c>
      <c r="I308" s="87"/>
      <c r="J308" s="87"/>
      <c r="K308" s="87"/>
      <c r="L308" s="87"/>
      <c r="M308" s="87">
        <f t="shared" si="67"/>
        <v>0</v>
      </c>
      <c r="N308" s="87"/>
      <c r="O308" s="87"/>
      <c r="P308" s="87"/>
      <c r="Q308" s="90">
        <f t="shared" si="68"/>
        <v>0</v>
      </c>
      <c r="R308" s="20"/>
      <c r="S308" s="20"/>
      <c r="U308" s="20"/>
    </row>
    <row r="309" spans="1:21" s="3" customFormat="1" ht="15" customHeight="1">
      <c r="A309" s="10">
        <v>281</v>
      </c>
      <c r="B309" s="21" t="s">
        <v>234</v>
      </c>
      <c r="C309" s="42" t="s">
        <v>19</v>
      </c>
      <c r="D309" s="64"/>
      <c r="E309" s="21" t="s">
        <v>235</v>
      </c>
      <c r="F309" s="23"/>
      <c r="G309" s="27" t="s">
        <v>22</v>
      </c>
      <c r="H309" s="92"/>
      <c r="I309" s="87"/>
      <c r="J309" s="87"/>
      <c r="K309" s="87"/>
      <c r="L309" s="87"/>
      <c r="M309" s="87">
        <f t="shared" si="67"/>
        <v>0</v>
      </c>
      <c r="N309" s="87"/>
      <c r="O309" s="90"/>
      <c r="P309" s="90"/>
      <c r="Q309" s="90">
        <f t="shared" si="68"/>
        <v>0</v>
      </c>
      <c r="R309" s="20"/>
      <c r="S309" s="20"/>
      <c r="U309" s="20"/>
    </row>
    <row r="310" spans="1:21" s="3" customFormat="1" ht="13.15" customHeight="1">
      <c r="A310" s="10">
        <v>282</v>
      </c>
      <c r="B310" s="29" t="s">
        <v>234</v>
      </c>
      <c r="C310" s="42" t="s">
        <v>19</v>
      </c>
      <c r="D310" s="58"/>
      <c r="E310" s="21" t="s">
        <v>235</v>
      </c>
      <c r="F310" s="67"/>
      <c r="G310" s="68" t="s">
        <v>25</v>
      </c>
      <c r="H310" s="167"/>
      <c r="I310" s="84"/>
      <c r="J310" s="84"/>
      <c r="K310" s="84"/>
      <c r="L310" s="84"/>
      <c r="M310" s="84"/>
      <c r="N310" s="84"/>
      <c r="O310" s="138"/>
      <c r="P310" s="155"/>
      <c r="Q310" s="84"/>
    </row>
    <row r="311" spans="1:21" s="3" customFormat="1" ht="13.15" customHeight="1">
      <c r="A311" s="10">
        <v>283</v>
      </c>
      <c r="B311" s="69" t="s">
        <v>236</v>
      </c>
      <c r="C311" s="42" t="s">
        <v>19</v>
      </c>
      <c r="D311" s="70"/>
      <c r="E311" s="21" t="s">
        <v>24</v>
      </c>
      <c r="F311" s="26"/>
      <c r="G311" s="19" t="s">
        <v>22</v>
      </c>
      <c r="H311" s="207"/>
      <c r="I311" s="87"/>
      <c r="J311" s="87"/>
      <c r="K311" s="87"/>
      <c r="L311" s="87"/>
      <c r="M311" s="87">
        <f>K311-L311</f>
        <v>0</v>
      </c>
      <c r="N311" s="87"/>
      <c r="O311" s="90"/>
      <c r="P311" s="90"/>
      <c r="Q311" s="90">
        <f>O311-P311</f>
        <v>0</v>
      </c>
      <c r="R311" s="20"/>
      <c r="S311" s="20"/>
      <c r="U311" s="20"/>
    </row>
    <row r="312" spans="1:21" s="3" customFormat="1" ht="15" customHeight="1">
      <c r="A312" s="10">
        <v>284</v>
      </c>
      <c r="B312" s="69" t="s">
        <v>236</v>
      </c>
      <c r="C312" s="42" t="s">
        <v>19</v>
      </c>
      <c r="D312" s="39"/>
      <c r="E312" s="21" t="s">
        <v>24</v>
      </c>
      <c r="F312" s="39"/>
      <c r="G312" s="35" t="s">
        <v>25</v>
      </c>
      <c r="H312" s="96"/>
      <c r="I312" s="155"/>
      <c r="J312" s="155"/>
      <c r="K312" s="155"/>
      <c r="L312" s="155"/>
      <c r="M312" s="84"/>
      <c r="N312" s="104"/>
      <c r="O312" s="104"/>
      <c r="P312" s="104"/>
      <c r="Q312" s="84"/>
    </row>
    <row r="313" spans="1:21" s="3" customFormat="1" ht="15" customHeight="1">
      <c r="A313" s="10">
        <v>286</v>
      </c>
      <c r="B313" s="71" t="s">
        <v>237</v>
      </c>
      <c r="C313" s="72" t="s">
        <v>19</v>
      </c>
      <c r="D313" s="73"/>
      <c r="E313" s="73" t="s">
        <v>24</v>
      </c>
      <c r="F313" s="73"/>
      <c r="G313" s="74" t="s">
        <v>25</v>
      </c>
      <c r="H313" s="80">
        <v>14</v>
      </c>
      <c r="I313" s="209"/>
      <c r="J313" s="209"/>
      <c r="K313" s="94"/>
      <c r="L313" s="94"/>
      <c r="M313" s="84"/>
      <c r="N313" s="209"/>
      <c r="O313" s="210"/>
      <c r="P313" s="210"/>
      <c r="Q313" s="84"/>
    </row>
    <row r="314" spans="1:21" s="75" customFormat="1" ht="15" customHeight="1">
      <c r="A314" s="10">
        <v>287</v>
      </c>
      <c r="B314" s="34" t="s">
        <v>238</v>
      </c>
      <c r="C314" s="14" t="s">
        <v>54</v>
      </c>
      <c r="D314" s="10" t="s">
        <v>69</v>
      </c>
      <c r="E314" s="21" t="s">
        <v>24</v>
      </c>
      <c r="F314" s="23"/>
      <c r="G314" s="19" t="s">
        <v>22</v>
      </c>
      <c r="H314" s="177">
        <v>5</v>
      </c>
      <c r="I314" s="87">
        <v>3</v>
      </c>
      <c r="J314" s="87">
        <v>3</v>
      </c>
      <c r="K314" s="90">
        <v>2726.29</v>
      </c>
      <c r="L314" s="90">
        <v>2726.29</v>
      </c>
      <c r="M314" s="87">
        <f>K314-L314</f>
        <v>0</v>
      </c>
      <c r="N314" s="87">
        <v>7</v>
      </c>
      <c r="O314" s="87">
        <v>25987.72</v>
      </c>
      <c r="P314" s="87">
        <v>25987.72</v>
      </c>
      <c r="Q314" s="90">
        <f>O314-P314</f>
        <v>0</v>
      </c>
      <c r="R314" s="20"/>
      <c r="S314" s="20"/>
      <c r="U314" s="20"/>
    </row>
    <row r="315" spans="1:21" s="3" customFormat="1" ht="15" customHeight="1">
      <c r="A315" s="10">
        <v>288</v>
      </c>
      <c r="B315" s="61" t="s">
        <v>238</v>
      </c>
      <c r="C315" s="14" t="s">
        <v>54</v>
      </c>
      <c r="D315" s="10" t="s">
        <v>7</v>
      </c>
      <c r="E315" s="21" t="s">
        <v>24</v>
      </c>
      <c r="F315" s="44"/>
      <c r="G315" s="35" t="s">
        <v>25</v>
      </c>
      <c r="H315" s="167">
        <v>3</v>
      </c>
      <c r="I315" s="84"/>
      <c r="J315" s="84"/>
      <c r="K315" s="84"/>
      <c r="L315" s="84"/>
      <c r="M315" s="84"/>
      <c r="N315" s="104"/>
      <c r="O315" s="104"/>
      <c r="P315" s="104"/>
      <c r="Q315" s="84"/>
    </row>
    <row r="316" spans="1:21" s="3" customFormat="1" ht="15" customHeight="1">
      <c r="A316" s="10"/>
      <c r="B316" s="61" t="s">
        <v>256</v>
      </c>
      <c r="C316" s="14"/>
      <c r="D316" s="10"/>
      <c r="E316" s="21"/>
      <c r="F316" s="44"/>
      <c r="G316" s="35" t="s">
        <v>22</v>
      </c>
      <c r="H316" s="167">
        <v>3</v>
      </c>
      <c r="I316" s="84"/>
      <c r="J316" s="84"/>
      <c r="K316" s="84"/>
      <c r="L316" s="84"/>
      <c r="M316" s="84"/>
      <c r="N316" s="104"/>
      <c r="O316" s="104"/>
      <c r="P316" s="104"/>
      <c r="Q316" s="84"/>
    </row>
    <row r="317" spans="1:21" s="3" customFormat="1" ht="14.45" customHeight="1">
      <c r="B317" s="76"/>
      <c r="H317" s="77">
        <f t="shared" ref="H317:Q317" si="69">SUM(H10:H316)</f>
        <v>1005</v>
      </c>
      <c r="I317" s="77">
        <f t="shared" si="69"/>
        <v>77</v>
      </c>
      <c r="J317" s="77">
        <f t="shared" si="69"/>
        <v>79</v>
      </c>
      <c r="K317" s="78">
        <f t="shared" si="69"/>
        <v>149292.29999999999</v>
      </c>
      <c r="L317" s="78">
        <f t="shared" si="69"/>
        <v>146980.09999999998</v>
      </c>
      <c r="M317" s="77">
        <f t="shared" si="69"/>
        <v>2312.1999999999998</v>
      </c>
      <c r="N317" s="77">
        <f t="shared" si="69"/>
        <v>824</v>
      </c>
      <c r="O317" s="77">
        <f t="shared" si="69"/>
        <v>2135380.3699999992</v>
      </c>
      <c r="P317" s="77">
        <f t="shared" si="69"/>
        <v>2109884.9799999995</v>
      </c>
      <c r="Q317" s="77">
        <f t="shared" si="69"/>
        <v>25495.39</v>
      </c>
    </row>
    <row r="318" spans="1:21" s="3" customFormat="1" ht="15" customHeight="1">
      <c r="I318" s="79"/>
      <c r="J318" s="79"/>
      <c r="K318" s="79"/>
      <c r="L318" s="79"/>
      <c r="M318" s="79"/>
      <c r="N318" s="79"/>
      <c r="O318" s="79"/>
      <c r="P318" s="79"/>
      <c r="Q318" s="79"/>
    </row>
    <row r="319" spans="1:21" s="3" customFormat="1" ht="15" customHeight="1">
      <c r="B319" s="214"/>
      <c r="G319" s="214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1:21" s="3" customFormat="1" ht="15" customHeight="1">
      <c r="I320" s="79"/>
      <c r="J320" s="79"/>
      <c r="K320" s="79"/>
      <c r="L320" s="79"/>
      <c r="M320" s="79"/>
      <c r="N320" s="79"/>
      <c r="O320" s="79"/>
      <c r="P320" s="79"/>
      <c r="Q320" s="79"/>
    </row>
  </sheetData>
  <autoFilter ref="A9:Q319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1"/>
  <sheetViews>
    <sheetView topLeftCell="A7" zoomScale="90" zoomScaleNormal="90" workbookViewId="0">
      <pane xSplit="2" ySplit="3" topLeftCell="C49" activePane="bottomRight" state="frozen"/>
      <selection activeCell="A7" sqref="A7"/>
      <selection pane="topRight" activeCell="C7" sqref="C7"/>
      <selection pane="bottomLeft" activeCell="A10" sqref="A10"/>
      <selection pane="bottomRight" activeCell="O117" sqref="O117:P117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>
        <v>2</v>
      </c>
      <c r="O13" s="93">
        <v>2348.42</v>
      </c>
      <c r="P13" s="93">
        <v>2348.42</v>
      </c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6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8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ref="Q17:Q18" si="4">O17-P17</f>
        <v>0</v>
      </c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4"/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13</v>
      </c>
      <c r="I20" s="101">
        <v>1</v>
      </c>
      <c r="J20" s="101">
        <v>1</v>
      </c>
      <c r="K20" s="101">
        <v>434.4</v>
      </c>
      <c r="L20" s="101">
        <v>434.4</v>
      </c>
      <c r="M20" s="87">
        <f>K20-L20</f>
        <v>0</v>
      </c>
      <c r="N20" s="101">
        <v>6</v>
      </c>
      <c r="O20" s="102">
        <v>15006.17</v>
      </c>
      <c r="P20" s="102">
        <v>15006.17</v>
      </c>
      <c r="Q20" s="90">
        <f>O20-P20</f>
        <v>0</v>
      </c>
      <c r="R20" s="20"/>
      <c r="S20" s="20"/>
      <c r="U20" s="20"/>
    </row>
    <row r="21" spans="1:1021" ht="15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3</v>
      </c>
      <c r="I22" s="87"/>
      <c r="J22" s="87"/>
      <c r="K22" s="87"/>
      <c r="L22" s="87"/>
      <c r="M22" s="87">
        <f t="shared" ref="M22:M23" si="5">K22-L22</f>
        <v>0</v>
      </c>
      <c r="N22" s="87"/>
      <c r="O22" s="93"/>
      <c r="P22" s="93"/>
      <c r="Q22" s="90">
        <f t="shared" ref="Q22:Q23" si="6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5"/>
        <v>0</v>
      </c>
      <c r="N23" s="87"/>
      <c r="O23" s="93"/>
      <c r="P23" s="87"/>
      <c r="Q23" s="90">
        <f t="shared" si="6"/>
        <v>0</v>
      </c>
      <c r="R23" s="20"/>
      <c r="S23" s="20"/>
      <c r="U23" s="20"/>
    </row>
    <row r="24" spans="1:1021" ht="15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1</v>
      </c>
      <c r="I26" s="101"/>
      <c r="J26" s="101"/>
      <c r="K26" s="101"/>
      <c r="L26" s="101"/>
      <c r="M26" s="87"/>
      <c r="N26" s="101"/>
      <c r="O26" s="102"/>
      <c r="P26" s="102"/>
      <c r="Q26" s="90"/>
      <c r="R26" s="20"/>
      <c r="S26" s="20"/>
      <c r="U26" s="20"/>
    </row>
    <row r="27" spans="1:102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/>
      <c r="O27" s="95"/>
      <c r="P27" s="95"/>
      <c r="Q27" s="84"/>
      <c r="R27" s="18"/>
    </row>
    <row r="28" spans="1:1021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11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/>
      <c r="S28" s="20"/>
      <c r="U28" s="20"/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18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  <c r="S30" s="20"/>
      <c r="U30" s="20"/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2</v>
      </c>
      <c r="O31" s="108">
        <v>7146.8</v>
      </c>
      <c r="P31" s="108">
        <v>7146.8</v>
      </c>
      <c r="Q31" s="107"/>
      <c r="R31" s="18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4</v>
      </c>
      <c r="I32" s="109"/>
      <c r="J32" s="109"/>
      <c r="K32" s="109"/>
      <c r="L32" s="109"/>
      <c r="M32" s="87">
        <f>K32-L32</f>
        <v>0</v>
      </c>
      <c r="N32" s="109">
        <v>7</v>
      </c>
      <c r="O32" s="109">
        <v>7697.92</v>
      </c>
      <c r="P32" s="109">
        <v>7697.92</v>
      </c>
      <c r="Q32" s="90">
        <f>O32-P32</f>
        <v>0</v>
      </c>
      <c r="R32" s="20"/>
      <c r="S32" s="20"/>
      <c r="U32" s="20"/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115">
        <v>0</v>
      </c>
      <c r="R33" s="18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10</v>
      </c>
      <c r="I34" s="87"/>
      <c r="J34" s="87"/>
      <c r="K34" s="87"/>
      <c r="L34" s="87"/>
      <c r="M34" s="87">
        <f>K34-L34</f>
        <v>0</v>
      </c>
      <c r="N34" s="87"/>
      <c r="O34" s="99"/>
      <c r="P34" s="99"/>
      <c r="Q34" s="90">
        <f>O34-P34</f>
        <v>0</v>
      </c>
      <c r="R34" s="20"/>
      <c r="S34" s="20"/>
      <c r="U34" s="20"/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>
        <v>1</v>
      </c>
      <c r="I35" s="84"/>
      <c r="J35" s="84"/>
      <c r="K35" s="84"/>
      <c r="L35" s="84"/>
      <c r="M35" s="84"/>
      <c r="N35" s="84"/>
      <c r="O35" s="95"/>
      <c r="P35" s="95"/>
      <c r="Q35" s="84"/>
      <c r="R35" s="18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>O36-P36</f>
        <v>0</v>
      </c>
      <c r="R36" s="20"/>
      <c r="S36" s="20"/>
      <c r="U36" s="20"/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2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>
        <v>6</v>
      </c>
      <c r="O41" s="99">
        <f>21027.9+12472.94</f>
        <v>33500.840000000004</v>
      </c>
      <c r="P41" s="99">
        <f>21027.9+12472.94</f>
        <v>33500.840000000004</v>
      </c>
      <c r="Q41" s="90">
        <f>O41-P41</f>
        <v>0</v>
      </c>
      <c r="R41" s="20"/>
      <c r="S41" s="20"/>
      <c r="U41" s="20"/>
    </row>
    <row r="42" spans="1:1021" ht="15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5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20</v>
      </c>
      <c r="I43" s="87"/>
      <c r="J43" s="87"/>
      <c r="K43" s="87"/>
      <c r="L43" s="87"/>
      <c r="M43" s="87">
        <f>K43-L43</f>
        <v>0</v>
      </c>
      <c r="N43" s="87">
        <v>34</v>
      </c>
      <c r="O43" s="93">
        <f>17892.73+33682.56+32335.26</f>
        <v>83910.549999999988</v>
      </c>
      <c r="P43" s="93">
        <f>17892.73+33682.56+32335.26</f>
        <v>83910.549999999988</v>
      </c>
      <c r="Q43" s="90">
        <f>O43-P43</f>
        <v>0</v>
      </c>
      <c r="R43" s="20"/>
      <c r="S43" s="20"/>
      <c r="U43" s="20"/>
    </row>
    <row r="44" spans="1:1021" ht="15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>
        <v>1</v>
      </c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7">K45-L45</f>
        <v>0</v>
      </c>
      <c r="N45" s="123"/>
      <c r="O45" s="124"/>
      <c r="P45" s="124"/>
      <c r="Q45" s="90">
        <f t="shared" ref="Q45:Q46" si="8">O45-P45</f>
        <v>0</v>
      </c>
      <c r="R45" s="20"/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7"/>
        <v>0</v>
      </c>
      <c r="N46" s="87">
        <v>17</v>
      </c>
      <c r="O46" s="90">
        <v>39357.18</v>
      </c>
      <c r="P46" s="90">
        <v>39357.18</v>
      </c>
      <c r="Q46" s="90">
        <f t="shared" si="8"/>
        <v>0</v>
      </c>
      <c r="R46" s="20"/>
      <c r="S46" s="20"/>
      <c r="U46" s="20"/>
    </row>
    <row r="47" spans="1:1021" ht="15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5</v>
      </c>
      <c r="J47" s="125">
        <v>5</v>
      </c>
      <c r="K47" s="126">
        <v>9643.08</v>
      </c>
      <c r="L47" s="126">
        <v>9643.08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11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>O48-P48</f>
        <v>0</v>
      </c>
      <c r="R48" s="20"/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7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21</v>
      </c>
      <c r="O51" s="90">
        <f>2408.2+32164.97+6611.91+20242.62</f>
        <v>61427.7</v>
      </c>
      <c r="P51" s="90">
        <f>2408.2+32164.97+6611.91+20242.62</f>
        <v>61427.7</v>
      </c>
      <c r="Q51" s="90">
        <f>O51-P51</f>
        <v>0</v>
      </c>
      <c r="R51" s="20"/>
      <c r="S51" s="20"/>
      <c r="U51" s="20"/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137"/>
    </row>
    <row r="53" spans="1:1021" ht="15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/>
      <c r="S55" s="20"/>
      <c r="U55" s="20"/>
    </row>
    <row r="56" spans="1:1021" s="18" customFormat="1" ht="15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8</v>
      </c>
      <c r="J57" s="87">
        <v>8</v>
      </c>
      <c r="K57" s="87">
        <f>693.66+6108.16</f>
        <v>6801.82</v>
      </c>
      <c r="L57" s="87">
        <f>693.66+6108.16</f>
        <v>6801.82</v>
      </c>
      <c r="M57" s="87">
        <f>K57-L57</f>
        <v>0</v>
      </c>
      <c r="N57" s="87">
        <v>6</v>
      </c>
      <c r="O57" s="87">
        <f>10490.95+4905.97</f>
        <v>15396.920000000002</v>
      </c>
      <c r="P57" s="87">
        <f>10490.95+4905.97</f>
        <v>15396.920000000002</v>
      </c>
      <c r="Q57" s="90">
        <f>O57-P57</f>
        <v>0</v>
      </c>
      <c r="R57" s="20"/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9">K59-L59</f>
        <v>0</v>
      </c>
      <c r="N59" s="87">
        <v>4</v>
      </c>
      <c r="O59" s="93">
        <v>55454.89</v>
      </c>
      <c r="P59" s="93">
        <v>55454.89</v>
      </c>
      <c r="Q59" s="90">
        <f t="shared" ref="Q59:Q60" si="10">O59-P59</f>
        <v>0</v>
      </c>
      <c r="R59" s="20"/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34</v>
      </c>
      <c r="I60" s="101">
        <v>20</v>
      </c>
      <c r="J60" s="101">
        <v>20</v>
      </c>
      <c r="K60" s="101">
        <v>31380.31</v>
      </c>
      <c r="L60" s="101">
        <v>31380.31</v>
      </c>
      <c r="M60" s="87">
        <f t="shared" si="9"/>
        <v>0</v>
      </c>
      <c r="N60" s="101">
        <v>55</v>
      </c>
      <c r="O60" s="102">
        <f>4091.91+28497.82+58640.29+38377.42</f>
        <v>129607.44</v>
      </c>
      <c r="P60" s="102">
        <f>4091.91+28497.82+58640.29+38377.42</f>
        <v>129607.44</v>
      </c>
      <c r="Q60" s="90">
        <f t="shared" si="10"/>
        <v>0</v>
      </c>
      <c r="R60" s="20"/>
      <c r="S60" s="20"/>
      <c r="U60" s="20"/>
    </row>
    <row r="61" spans="1:1021" s="3" customFormat="1" ht="15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2</v>
      </c>
      <c r="O62" s="141">
        <v>10233.299999999999</v>
      </c>
      <c r="P62" s="141">
        <v>10233.299999999999</v>
      </c>
      <c r="Q62" s="90">
        <f>O62-P62</f>
        <v>0</v>
      </c>
      <c r="R62" s="20"/>
      <c r="S62" s="20"/>
      <c r="U62" s="20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257</v>
      </c>
      <c r="C64" s="14"/>
      <c r="D64" s="10"/>
      <c r="E64" s="21"/>
      <c r="F64" s="22"/>
      <c r="G64" s="19" t="s">
        <v>21</v>
      </c>
      <c r="H64" s="80">
        <v>1</v>
      </c>
      <c r="I64" s="84"/>
      <c r="J64" s="84"/>
      <c r="K64" s="84"/>
      <c r="L64" s="84"/>
      <c r="M64" s="84"/>
      <c r="N64" s="142"/>
      <c r="O64" s="148"/>
      <c r="P64" s="148"/>
      <c r="Q64" s="84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1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18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16</v>
      </c>
      <c r="I66" s="87">
        <v>8</v>
      </c>
      <c r="J66" s="87">
        <v>8</v>
      </c>
      <c r="K66" s="87">
        <v>7169.74</v>
      </c>
      <c r="L66" s="87">
        <v>7169.74</v>
      </c>
      <c r="M66" s="87">
        <f t="shared" ref="M66:M67" si="11">K66-L66</f>
        <v>0</v>
      </c>
      <c r="N66" s="87">
        <v>12</v>
      </c>
      <c r="O66" s="93">
        <v>20310.259999999998</v>
      </c>
      <c r="P66" s="93">
        <v>20310.259999999998</v>
      </c>
      <c r="Q66" s="90">
        <f t="shared" ref="Q66:Q67" si="12">O66-P66</f>
        <v>0</v>
      </c>
      <c r="R66" s="20"/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10</v>
      </c>
      <c r="I67" s="87">
        <v>3</v>
      </c>
      <c r="J67" s="87">
        <v>3</v>
      </c>
      <c r="K67" s="87">
        <v>6147.09</v>
      </c>
      <c r="L67" s="87">
        <v>6147.09</v>
      </c>
      <c r="M67" s="87">
        <f t="shared" si="11"/>
        <v>0</v>
      </c>
      <c r="N67" s="87">
        <v>8</v>
      </c>
      <c r="O67" s="93">
        <v>15314.75</v>
      </c>
      <c r="P67" s="93">
        <v>15314.75</v>
      </c>
      <c r="Q67" s="90">
        <f t="shared" si="12"/>
        <v>0</v>
      </c>
      <c r="R67" s="20"/>
      <c r="S67" s="20"/>
      <c r="U67" s="20"/>
    </row>
    <row r="68" spans="1:1021" ht="15" customHeight="1">
      <c r="A68" s="10"/>
      <c r="B68" s="21" t="s">
        <v>248</v>
      </c>
      <c r="C68" s="14"/>
      <c r="D68" s="10"/>
      <c r="E68" s="21"/>
      <c r="F68" s="22"/>
      <c r="G68" s="19" t="s">
        <v>25</v>
      </c>
      <c r="H68" s="92">
        <v>1</v>
      </c>
      <c r="I68" s="87"/>
      <c r="J68" s="87"/>
      <c r="K68" s="87"/>
      <c r="L68" s="87"/>
      <c r="M68" s="87"/>
      <c r="N68" s="87"/>
      <c r="O68" s="93"/>
      <c r="P68" s="93"/>
      <c r="Q68" s="90"/>
      <c r="R68" s="20"/>
      <c r="S68" s="20"/>
      <c r="U68" s="20"/>
    </row>
    <row r="69" spans="1:1021" s="3" customFormat="1" ht="15" customHeight="1">
      <c r="A69" s="10">
        <v>55</v>
      </c>
      <c r="B69" s="29" t="s">
        <v>72</v>
      </c>
      <c r="C69" s="14"/>
      <c r="D69" s="10"/>
      <c r="E69" s="21"/>
      <c r="F69" s="22"/>
      <c r="G69" s="19" t="s">
        <v>25</v>
      </c>
      <c r="H69" s="80"/>
      <c r="I69" s="104"/>
      <c r="J69" s="104"/>
      <c r="K69" s="104"/>
      <c r="L69" s="104"/>
      <c r="M69" s="104"/>
      <c r="N69" s="104"/>
      <c r="O69" s="121"/>
      <c r="P69" s="121"/>
      <c r="Q69" s="104"/>
    </row>
    <row r="70" spans="1:1021" ht="15" customHeight="1">
      <c r="A70" s="10">
        <v>56</v>
      </c>
      <c r="B70" s="21" t="s">
        <v>73</v>
      </c>
      <c r="C70" s="14"/>
      <c r="D70" s="10"/>
      <c r="E70" s="21"/>
      <c r="F70" s="23"/>
      <c r="G70" s="19" t="s">
        <v>25</v>
      </c>
      <c r="H70" s="96">
        <v>19</v>
      </c>
      <c r="I70" s="97"/>
      <c r="J70" s="97"/>
      <c r="K70" s="97"/>
      <c r="L70" s="97"/>
      <c r="M70" s="84"/>
      <c r="N70" s="97"/>
      <c r="O70" s="128"/>
      <c r="P70" s="128"/>
      <c r="Q70" s="13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</row>
    <row r="71" spans="1:1021" ht="15" customHeight="1">
      <c r="A71" s="10">
        <v>57</v>
      </c>
      <c r="B71" s="21" t="s">
        <v>74</v>
      </c>
      <c r="C71" s="14" t="s">
        <v>54</v>
      </c>
      <c r="D71" s="10"/>
      <c r="E71" s="21" t="s">
        <v>20</v>
      </c>
      <c r="F71" s="23"/>
      <c r="G71" s="19" t="s">
        <v>22</v>
      </c>
      <c r="H71" s="92">
        <v>5</v>
      </c>
      <c r="I71" s="87"/>
      <c r="J71" s="87"/>
      <c r="K71" s="87"/>
      <c r="L71" s="87"/>
      <c r="M71" s="87">
        <f>K71-L71</f>
        <v>0</v>
      </c>
      <c r="N71" s="87"/>
      <c r="O71" s="87"/>
      <c r="P71" s="87"/>
      <c r="Q71" s="90">
        <f>O71-P71</f>
        <v>0</v>
      </c>
      <c r="R71" s="20"/>
      <c r="S71" s="20"/>
      <c r="U71" s="20"/>
    </row>
    <row r="72" spans="1:1021" ht="15" customHeight="1">
      <c r="A72" s="10">
        <v>58</v>
      </c>
      <c r="B72" s="34" t="s">
        <v>74</v>
      </c>
      <c r="C72" s="14" t="s">
        <v>54</v>
      </c>
      <c r="D72" s="10"/>
      <c r="E72" s="21" t="s">
        <v>20</v>
      </c>
      <c r="F72" s="22"/>
      <c r="G72" s="19" t="s">
        <v>21</v>
      </c>
      <c r="H72" s="80"/>
      <c r="I72" s="115"/>
      <c r="J72" s="115"/>
      <c r="K72" s="120"/>
      <c r="L72" s="120"/>
      <c r="M72" s="115"/>
      <c r="N72" s="83"/>
      <c r="O72" s="122"/>
      <c r="P72" s="122"/>
      <c r="Q72" s="84"/>
      <c r="R72" s="18"/>
    </row>
    <row r="73" spans="1:1021" ht="15" customHeight="1">
      <c r="A73" s="10">
        <v>59</v>
      </c>
      <c r="B73" s="21" t="s">
        <v>75</v>
      </c>
      <c r="C73" s="14"/>
      <c r="D73" s="10"/>
      <c r="E73" s="21" t="s">
        <v>24</v>
      </c>
      <c r="F73" s="23"/>
      <c r="G73" s="19" t="s">
        <v>22</v>
      </c>
      <c r="H73" s="92"/>
      <c r="I73" s="101"/>
      <c r="J73" s="101"/>
      <c r="K73" s="101"/>
      <c r="L73" s="101"/>
      <c r="M73" s="87">
        <f>K73-L73</f>
        <v>0</v>
      </c>
      <c r="N73" s="101"/>
      <c r="O73" s="144"/>
      <c r="P73" s="144"/>
      <c r="Q73" s="90">
        <f>O73-P73</f>
        <v>0</v>
      </c>
      <c r="R73" s="20"/>
      <c r="S73" s="20"/>
      <c r="U73" s="20"/>
    </row>
    <row r="74" spans="1:1021" ht="15" customHeight="1">
      <c r="A74" s="10">
        <v>60</v>
      </c>
      <c r="B74" s="21" t="s">
        <v>75</v>
      </c>
      <c r="C74" s="14" t="s">
        <v>19</v>
      </c>
      <c r="D74" s="21"/>
      <c r="E74" s="21" t="s">
        <v>24</v>
      </c>
      <c r="F74" s="21"/>
      <c r="G74" s="19" t="s">
        <v>25</v>
      </c>
      <c r="H74" s="80"/>
      <c r="I74" s="84"/>
      <c r="J74" s="84"/>
      <c r="K74" s="94"/>
      <c r="L74" s="94"/>
      <c r="M74" s="84"/>
      <c r="N74" s="84"/>
      <c r="O74" s="95"/>
      <c r="P74" s="95"/>
      <c r="Q74" s="84"/>
      <c r="R74" s="18"/>
    </row>
    <row r="75" spans="1:1021" ht="15" customHeight="1">
      <c r="A75" s="10">
        <v>61</v>
      </c>
      <c r="B75" s="21" t="s">
        <v>76</v>
      </c>
      <c r="C75" s="14" t="s">
        <v>19</v>
      </c>
      <c r="D75" s="10"/>
      <c r="E75" s="21" t="s">
        <v>58</v>
      </c>
      <c r="F75" s="23"/>
      <c r="G75" s="19" t="s">
        <v>22</v>
      </c>
      <c r="H75" s="92">
        <v>5</v>
      </c>
      <c r="I75" s="87"/>
      <c r="J75" s="87"/>
      <c r="K75" s="87"/>
      <c r="L75" s="87"/>
      <c r="M75" s="87">
        <f>K75-L75</f>
        <v>0</v>
      </c>
      <c r="N75" s="109">
        <v>40</v>
      </c>
      <c r="O75" s="145">
        <f>26721.2+80048.76</f>
        <v>106769.95999999999</v>
      </c>
      <c r="P75" s="145">
        <f>26721.2+80048.76</f>
        <v>106769.95999999999</v>
      </c>
      <c r="Q75" s="90">
        <f>O75-P75</f>
        <v>0</v>
      </c>
      <c r="R75" s="20"/>
      <c r="S75" s="20"/>
      <c r="U75" s="20"/>
    </row>
    <row r="76" spans="1:1021" s="3" customFormat="1" ht="15" customHeight="1">
      <c r="A76" s="10">
        <v>62</v>
      </c>
      <c r="B76" s="37" t="s">
        <v>76</v>
      </c>
      <c r="C76" s="14" t="s">
        <v>19</v>
      </c>
      <c r="D76" s="10"/>
      <c r="E76" s="21" t="s">
        <v>58</v>
      </c>
      <c r="F76" s="22"/>
      <c r="G76" s="19" t="s">
        <v>47</v>
      </c>
      <c r="H76" s="80">
        <v>2</v>
      </c>
      <c r="I76" s="84"/>
      <c r="J76" s="84"/>
      <c r="K76" s="84"/>
      <c r="L76" s="84"/>
      <c r="M76" s="84"/>
      <c r="N76" s="82">
        <v>4</v>
      </c>
      <c r="O76" s="129">
        <v>8460.5499999999993</v>
      </c>
      <c r="P76" s="129">
        <v>8460.5499999999993</v>
      </c>
      <c r="Q76" s="84">
        <v>0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</row>
    <row r="77" spans="1:1021" ht="15" customHeight="1">
      <c r="A77" s="10">
        <v>63</v>
      </c>
      <c r="B77" s="21" t="s">
        <v>76</v>
      </c>
      <c r="C77" s="14" t="s">
        <v>19</v>
      </c>
      <c r="D77" s="10"/>
      <c r="E77" s="21" t="s">
        <v>58</v>
      </c>
      <c r="F77" s="22"/>
      <c r="G77" s="19" t="s">
        <v>25</v>
      </c>
      <c r="H77" s="80">
        <v>2</v>
      </c>
      <c r="I77" s="84"/>
      <c r="J77" s="84"/>
      <c r="K77" s="94"/>
      <c r="L77" s="94"/>
      <c r="M77" s="84"/>
      <c r="N77" s="84"/>
      <c r="O77" s="95"/>
      <c r="P77" s="95"/>
      <c r="Q77" s="84"/>
      <c r="R77" s="18"/>
    </row>
    <row r="78" spans="1:1021" ht="15" customHeight="1">
      <c r="A78" s="10">
        <v>64</v>
      </c>
      <c r="B78" s="21" t="s">
        <v>77</v>
      </c>
      <c r="C78" s="14" t="s">
        <v>19</v>
      </c>
      <c r="D78" s="10"/>
      <c r="E78" s="21" t="s">
        <v>78</v>
      </c>
      <c r="F78" s="23"/>
      <c r="G78" s="19" t="s">
        <v>22</v>
      </c>
      <c r="H78" s="92">
        <v>15</v>
      </c>
      <c r="I78" s="87">
        <v>2</v>
      </c>
      <c r="J78" s="87">
        <v>2</v>
      </c>
      <c r="K78" s="87">
        <v>2146.88</v>
      </c>
      <c r="L78" s="87">
        <v>2146.88</v>
      </c>
      <c r="M78" s="87">
        <f t="shared" ref="M78:M80" si="13">K78-L78</f>
        <v>0</v>
      </c>
      <c r="N78" s="146">
        <v>32</v>
      </c>
      <c r="O78" s="147">
        <v>89309.05</v>
      </c>
      <c r="P78" s="147">
        <v>89309.05</v>
      </c>
      <c r="Q78" s="90">
        <f t="shared" ref="Q78:Q80" si="14">O78-P78</f>
        <v>0</v>
      </c>
      <c r="R78" s="20"/>
      <c r="S78" s="20"/>
      <c r="U78" s="20"/>
    </row>
    <row r="79" spans="1:1021" ht="15" customHeight="1">
      <c r="A79" s="10">
        <v>65</v>
      </c>
      <c r="B79" s="21" t="s">
        <v>79</v>
      </c>
      <c r="C79" s="14"/>
      <c r="D79" s="10"/>
      <c r="E79" s="21"/>
      <c r="F79" s="23"/>
      <c r="G79" s="19" t="s">
        <v>22</v>
      </c>
      <c r="H79" s="92"/>
      <c r="I79" s="87"/>
      <c r="J79" s="87"/>
      <c r="K79" s="87"/>
      <c r="L79" s="87"/>
      <c r="M79" s="87">
        <f t="shared" si="13"/>
        <v>0</v>
      </c>
      <c r="N79" s="146"/>
      <c r="O79" s="146"/>
      <c r="P79" s="146"/>
      <c r="Q79" s="90">
        <f t="shared" si="14"/>
        <v>0</v>
      </c>
      <c r="R79" s="20"/>
      <c r="S79" s="20"/>
      <c r="U79" s="20"/>
    </row>
    <row r="80" spans="1:1021" s="3" customFormat="1" ht="15" customHeight="1">
      <c r="A80" s="10">
        <v>66</v>
      </c>
      <c r="B80" s="21" t="s">
        <v>80</v>
      </c>
      <c r="C80" s="14" t="s">
        <v>19</v>
      </c>
      <c r="D80" s="10"/>
      <c r="E80" s="21" t="s">
        <v>43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 t="shared" si="13"/>
        <v>0</v>
      </c>
      <c r="N80" s="146">
        <v>4</v>
      </c>
      <c r="O80" s="147">
        <v>4988.75</v>
      </c>
      <c r="P80" s="147">
        <v>4988.75</v>
      </c>
      <c r="Q80" s="90">
        <f t="shared" si="14"/>
        <v>0</v>
      </c>
      <c r="R80" s="20"/>
      <c r="S80" s="20"/>
      <c r="U80" s="20"/>
    </row>
    <row r="81" spans="1:21" s="3" customFormat="1" ht="15" customHeight="1">
      <c r="A81" s="10">
        <v>67</v>
      </c>
      <c r="B81" s="21" t="s">
        <v>80</v>
      </c>
      <c r="C81" s="14" t="s">
        <v>19</v>
      </c>
      <c r="D81" s="10"/>
      <c r="E81" s="21" t="s">
        <v>43</v>
      </c>
      <c r="F81" s="22"/>
      <c r="G81" s="19" t="s">
        <v>44</v>
      </c>
      <c r="H81" s="80">
        <v>2</v>
      </c>
      <c r="I81" s="105"/>
      <c r="J81" s="105"/>
      <c r="K81" s="104"/>
      <c r="L81" s="106"/>
      <c r="M81" s="105"/>
      <c r="N81" s="107">
        <v>2</v>
      </c>
      <c r="O81" s="108">
        <v>4140.9399999999996</v>
      </c>
      <c r="P81" s="108">
        <v>4140.9399999999996</v>
      </c>
      <c r="Q81" s="107"/>
      <c r="R81" s="18"/>
    </row>
    <row r="82" spans="1:21" s="3" customFormat="1" ht="15" customHeight="1">
      <c r="A82" s="10">
        <v>68</v>
      </c>
      <c r="B82" s="21" t="s">
        <v>81</v>
      </c>
      <c r="C82" s="14" t="s">
        <v>19</v>
      </c>
      <c r="D82" s="10"/>
      <c r="E82" s="21" t="s">
        <v>36</v>
      </c>
      <c r="F82" s="22"/>
      <c r="G82" s="19" t="s">
        <v>22</v>
      </c>
      <c r="H82" s="92">
        <v>5</v>
      </c>
      <c r="I82" s="87"/>
      <c r="J82" s="87"/>
      <c r="K82" s="87"/>
      <c r="L82" s="87"/>
      <c r="M82" s="87">
        <f t="shared" ref="M82:M84" si="15">K82-L82</f>
        <v>0</v>
      </c>
      <c r="N82" s="87">
        <v>9</v>
      </c>
      <c r="O82" s="93">
        <v>16279.48</v>
      </c>
      <c r="P82" s="93">
        <v>16279.48</v>
      </c>
      <c r="Q82" s="90">
        <f t="shared" ref="Q82:Q84" si="16">O82-P82</f>
        <v>0</v>
      </c>
      <c r="R82" s="20"/>
      <c r="S82" s="20"/>
      <c r="U82" s="20"/>
    </row>
    <row r="83" spans="1:21" s="3" customFormat="1" ht="15" customHeight="1">
      <c r="A83" s="10">
        <v>69</v>
      </c>
      <c r="B83" s="21" t="s">
        <v>82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3</v>
      </c>
      <c r="I83" s="87"/>
      <c r="J83" s="87"/>
      <c r="K83" s="90"/>
      <c r="L83" s="90"/>
      <c r="M83" s="87">
        <f t="shared" si="15"/>
        <v>0</v>
      </c>
      <c r="N83" s="87">
        <v>9</v>
      </c>
      <c r="O83" s="90">
        <v>12065.88</v>
      </c>
      <c r="P83" s="90">
        <v>12065.88</v>
      </c>
      <c r="Q83" s="90">
        <f t="shared" si="16"/>
        <v>0</v>
      </c>
      <c r="R83" s="20"/>
      <c r="S83" s="20"/>
      <c r="U83" s="20"/>
    </row>
    <row r="84" spans="1:21" s="3" customFormat="1" ht="15" customHeight="1">
      <c r="A84" s="10">
        <v>70</v>
      </c>
      <c r="B84" s="21" t="s">
        <v>83</v>
      </c>
      <c r="C84" s="14" t="s">
        <v>54</v>
      </c>
      <c r="D84" s="10" t="s">
        <v>69</v>
      </c>
      <c r="E84" s="21" t="s">
        <v>24</v>
      </c>
      <c r="F84" s="23"/>
      <c r="G84" s="19" t="s">
        <v>22</v>
      </c>
      <c r="H84" s="92">
        <v>8</v>
      </c>
      <c r="I84" s="87"/>
      <c r="J84" s="87"/>
      <c r="K84" s="87"/>
      <c r="L84" s="87"/>
      <c r="M84" s="87">
        <f t="shared" si="15"/>
        <v>0</v>
      </c>
      <c r="N84" s="87">
        <v>1</v>
      </c>
      <c r="O84" s="87">
        <v>9471.4599999999991</v>
      </c>
      <c r="P84" s="87">
        <v>9471.4599999999991</v>
      </c>
      <c r="Q84" s="90">
        <f t="shared" si="16"/>
        <v>0</v>
      </c>
      <c r="R84" s="20"/>
      <c r="S84" s="20"/>
      <c r="U84" s="20"/>
    </row>
    <row r="85" spans="1:21" s="3" customFormat="1" ht="15" customHeight="1">
      <c r="A85" s="10">
        <v>71</v>
      </c>
      <c r="B85" s="21" t="s">
        <v>83</v>
      </c>
      <c r="C85" s="14" t="s">
        <v>54</v>
      </c>
      <c r="D85" s="10" t="s">
        <v>69</v>
      </c>
      <c r="E85" s="21" t="s">
        <v>24</v>
      </c>
      <c r="F85" s="22"/>
      <c r="G85" s="19" t="s">
        <v>25</v>
      </c>
      <c r="H85" s="80">
        <v>1</v>
      </c>
      <c r="I85" s="84"/>
      <c r="J85" s="84"/>
      <c r="K85" s="94"/>
      <c r="L85" s="94"/>
      <c r="M85" s="84"/>
      <c r="N85" s="84"/>
      <c r="O85" s="95"/>
      <c r="P85" s="95"/>
      <c r="Q85" s="84"/>
    </row>
    <row r="86" spans="1:21" s="3" customFormat="1" ht="15" customHeight="1">
      <c r="A86" s="10">
        <v>72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47</v>
      </c>
      <c r="H86" s="80">
        <v>5</v>
      </c>
      <c r="I86" s="84"/>
      <c r="J86" s="84"/>
      <c r="K86" s="84"/>
      <c r="L86" s="84"/>
      <c r="M86" s="84"/>
      <c r="N86" s="84">
        <v>5</v>
      </c>
      <c r="O86" s="95">
        <v>16064.8</v>
      </c>
      <c r="P86" s="95">
        <v>16064.8</v>
      </c>
      <c r="Q86" s="84">
        <v>0</v>
      </c>
    </row>
    <row r="87" spans="1:21" s="3" customFormat="1" ht="15" customHeight="1">
      <c r="A87" s="10">
        <v>73</v>
      </c>
      <c r="B87" s="29" t="s">
        <v>84</v>
      </c>
      <c r="C87" s="14" t="s">
        <v>19</v>
      </c>
      <c r="D87" s="10"/>
      <c r="E87" s="21" t="s">
        <v>85</v>
      </c>
      <c r="F87" s="22"/>
      <c r="G87" s="19" t="s">
        <v>22</v>
      </c>
      <c r="H87" s="92">
        <v>33</v>
      </c>
      <c r="I87" s="87">
        <v>15</v>
      </c>
      <c r="J87" s="87">
        <v>15</v>
      </c>
      <c r="K87" s="87">
        <v>24383.45</v>
      </c>
      <c r="L87" s="87">
        <v>24383.45</v>
      </c>
      <c r="M87" s="87">
        <f t="shared" ref="M87:M88" si="17">K87-L87</f>
        <v>0</v>
      </c>
      <c r="N87" s="87">
        <v>9</v>
      </c>
      <c r="O87" s="87">
        <v>11082.75</v>
      </c>
      <c r="P87" s="87">
        <v>11082.75</v>
      </c>
      <c r="Q87" s="90">
        <f t="shared" ref="Q87:Q88" si="18">O87-P87</f>
        <v>0</v>
      </c>
      <c r="R87" s="20"/>
      <c r="S87" s="20"/>
      <c r="U87" s="20"/>
    </row>
    <row r="88" spans="1:21" s="3" customFormat="1" ht="15" customHeight="1">
      <c r="A88" s="10">
        <v>74</v>
      </c>
      <c r="B88" s="21" t="s">
        <v>86</v>
      </c>
      <c r="C88" s="14" t="s">
        <v>19</v>
      </c>
      <c r="D88" s="10"/>
      <c r="E88" s="21" t="s">
        <v>24</v>
      </c>
      <c r="F88" s="23"/>
      <c r="G88" s="19" t="s">
        <v>22</v>
      </c>
      <c r="H88" s="92">
        <v>4</v>
      </c>
      <c r="I88" s="87"/>
      <c r="J88" s="87"/>
      <c r="K88" s="90"/>
      <c r="L88" s="90"/>
      <c r="M88" s="87">
        <f t="shared" si="17"/>
        <v>0</v>
      </c>
      <c r="N88" s="87">
        <v>7</v>
      </c>
      <c r="O88" s="90">
        <v>50530.2</v>
      </c>
      <c r="P88" s="90">
        <v>50530.2</v>
      </c>
      <c r="Q88" s="90">
        <f t="shared" si="18"/>
        <v>0</v>
      </c>
      <c r="R88" s="20"/>
      <c r="S88" s="20"/>
      <c r="U88" s="20"/>
    </row>
    <row r="89" spans="1:21" s="3" customFormat="1" ht="15" customHeight="1">
      <c r="A89" s="10">
        <v>75</v>
      </c>
      <c r="B89" s="21" t="s">
        <v>87</v>
      </c>
      <c r="C89" s="14" t="s">
        <v>19</v>
      </c>
      <c r="D89" s="10"/>
      <c r="E89" s="21" t="s">
        <v>24</v>
      </c>
      <c r="F89" s="22" t="s">
        <v>88</v>
      </c>
      <c r="G89" s="19" t="s">
        <v>25</v>
      </c>
      <c r="H89" s="80"/>
      <c r="I89" s="104"/>
      <c r="J89" s="104"/>
      <c r="K89" s="104"/>
      <c r="L89" s="104"/>
      <c r="M89" s="104"/>
      <c r="N89" s="104"/>
      <c r="O89" s="104"/>
      <c r="P89" s="104"/>
      <c r="Q89" s="104"/>
      <c r="R89" s="18"/>
    </row>
    <row r="90" spans="1:21" s="3" customFormat="1" ht="15" customHeight="1">
      <c r="A90" s="10">
        <v>76</v>
      </c>
      <c r="B90" s="21" t="s">
        <v>89</v>
      </c>
      <c r="C90" s="14"/>
      <c r="D90" s="10"/>
      <c r="E90" s="21"/>
      <c r="F90" s="23"/>
      <c r="G90" s="19"/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77</v>
      </c>
      <c r="B91" s="21" t="s">
        <v>89</v>
      </c>
      <c r="C91" s="14"/>
      <c r="D91" s="10"/>
      <c r="E91" s="21"/>
      <c r="F91" s="23"/>
      <c r="G91" s="19" t="s">
        <v>25</v>
      </c>
      <c r="H91" s="92"/>
      <c r="I91" s="87"/>
      <c r="J91" s="87"/>
      <c r="K91" s="87"/>
      <c r="L91" s="87"/>
      <c r="M91" s="87"/>
      <c r="N91" s="87"/>
      <c r="O91" s="93"/>
      <c r="P91" s="93"/>
      <c r="Q91" s="90"/>
    </row>
    <row r="92" spans="1:21" s="3" customFormat="1" ht="15" customHeight="1">
      <c r="A92" s="10">
        <v>78</v>
      </c>
      <c r="B92" s="21" t="s">
        <v>90</v>
      </c>
      <c r="C92" s="14" t="s">
        <v>38</v>
      </c>
      <c r="D92" s="10"/>
      <c r="E92" s="21" t="s">
        <v>24</v>
      </c>
      <c r="F92" s="23"/>
      <c r="G92" s="19" t="s">
        <v>22</v>
      </c>
      <c r="H92" s="92">
        <v>8</v>
      </c>
      <c r="I92" s="87"/>
      <c r="J92" s="87"/>
      <c r="K92" s="87"/>
      <c r="L92" s="87"/>
      <c r="M92" s="87">
        <f t="shared" ref="M92:M93" si="19">K92-L92</f>
        <v>0</v>
      </c>
      <c r="N92" s="87">
        <v>5</v>
      </c>
      <c r="O92" s="93">
        <v>15251.49</v>
      </c>
      <c r="P92" s="93">
        <v>15251.49</v>
      </c>
      <c r="Q92" s="90">
        <f t="shared" ref="Q92:Q93" si="20">O92-P92</f>
        <v>0</v>
      </c>
      <c r="R92" s="20"/>
      <c r="S92" s="20"/>
      <c r="U92" s="20"/>
    </row>
    <row r="93" spans="1:21" s="3" customFormat="1" ht="15" customHeight="1">
      <c r="A93" s="10">
        <v>79</v>
      </c>
      <c r="B93" s="21" t="s">
        <v>91</v>
      </c>
      <c r="C93" s="14" t="s">
        <v>19</v>
      </c>
      <c r="D93" s="10"/>
      <c r="E93" s="21" t="s">
        <v>24</v>
      </c>
      <c r="F93" s="23"/>
      <c r="G93" s="19" t="s">
        <v>22</v>
      </c>
      <c r="H93" s="92">
        <v>3</v>
      </c>
      <c r="I93" s="87"/>
      <c r="J93" s="87"/>
      <c r="K93" s="87"/>
      <c r="L93" s="87"/>
      <c r="M93" s="87">
        <f t="shared" si="19"/>
        <v>0</v>
      </c>
      <c r="N93" s="87"/>
      <c r="O93" s="93"/>
      <c r="P93" s="93"/>
      <c r="Q93" s="90">
        <f t="shared" si="20"/>
        <v>0</v>
      </c>
      <c r="R93" s="20"/>
      <c r="S93" s="20"/>
      <c r="U93" s="20"/>
    </row>
    <row r="94" spans="1:21" s="3" customFormat="1" ht="15" customHeight="1">
      <c r="A94" s="10">
        <v>80</v>
      </c>
      <c r="B94" s="29" t="s">
        <v>91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2"/>
      <c r="Q94" s="84"/>
    </row>
    <row r="95" spans="1:21" s="3" customFormat="1" ht="15" customHeight="1">
      <c r="A95" s="10">
        <v>81</v>
      </c>
      <c r="B95" s="29" t="s">
        <v>92</v>
      </c>
      <c r="C95" s="14"/>
      <c r="D95" s="10"/>
      <c r="E95" s="21"/>
      <c r="F95" s="22"/>
      <c r="G95" s="19" t="s">
        <v>25</v>
      </c>
      <c r="H95" s="80"/>
      <c r="I95" s="84"/>
      <c r="J95" s="84"/>
      <c r="K95" s="84"/>
      <c r="L95" s="84"/>
      <c r="M95" s="84"/>
      <c r="N95" s="142"/>
      <c r="O95" s="148"/>
      <c r="P95" s="148"/>
      <c r="Q95" s="84"/>
      <c r="R95" s="18"/>
    </row>
    <row r="96" spans="1:21" s="3" customFormat="1" ht="15" customHeight="1">
      <c r="A96" s="10">
        <v>82</v>
      </c>
      <c r="B96" s="21" t="s">
        <v>93</v>
      </c>
      <c r="C96" s="14" t="s">
        <v>19</v>
      </c>
      <c r="D96" s="10"/>
      <c r="E96" s="21" t="s">
        <v>24</v>
      </c>
      <c r="F96" s="23"/>
      <c r="G96" s="19" t="s">
        <v>22</v>
      </c>
      <c r="H96" s="92"/>
      <c r="I96" s="87"/>
      <c r="J96" s="87"/>
      <c r="K96" s="90"/>
      <c r="L96" s="90"/>
      <c r="M96" s="87">
        <f t="shared" ref="M96:M99" si="21">K96-L96</f>
        <v>0</v>
      </c>
      <c r="N96" s="87"/>
      <c r="O96" s="93"/>
      <c r="P96" s="93"/>
      <c r="Q96" s="90">
        <f t="shared" ref="Q96:Q99" si="22">O96-P96</f>
        <v>0</v>
      </c>
      <c r="R96" s="20"/>
      <c r="S96" s="20"/>
      <c r="U96" s="20"/>
    </row>
    <row r="97" spans="1:1021" s="3" customFormat="1" ht="15" customHeight="1">
      <c r="A97" s="10">
        <v>83</v>
      </c>
      <c r="B97" s="21" t="s">
        <v>94</v>
      </c>
      <c r="C97" s="14" t="s">
        <v>19</v>
      </c>
      <c r="D97" s="10"/>
      <c r="E97" s="35" t="s">
        <v>78</v>
      </c>
      <c r="F97" s="23"/>
      <c r="G97" s="19" t="s">
        <v>22</v>
      </c>
      <c r="H97" s="92"/>
      <c r="I97" s="87"/>
      <c r="J97" s="87"/>
      <c r="K97" s="87"/>
      <c r="L97" s="87"/>
      <c r="M97" s="87">
        <f t="shared" si="21"/>
        <v>0</v>
      </c>
      <c r="N97" s="87"/>
      <c r="O97" s="93"/>
      <c r="P97" s="93"/>
      <c r="Q97" s="90">
        <f t="shared" si="22"/>
        <v>0</v>
      </c>
      <c r="R97" s="20"/>
      <c r="S97" s="20"/>
      <c r="U97" s="20"/>
    </row>
    <row r="98" spans="1:1021" s="3" customFormat="1" ht="15" customHeight="1">
      <c r="A98" s="10">
        <v>84</v>
      </c>
      <c r="B98" s="21" t="s">
        <v>95</v>
      </c>
      <c r="C98" s="14" t="s">
        <v>19</v>
      </c>
      <c r="D98" s="10"/>
      <c r="E98" s="35" t="s">
        <v>24</v>
      </c>
      <c r="F98" s="22"/>
      <c r="G98" s="19" t="s">
        <v>22</v>
      </c>
      <c r="H98" s="92"/>
      <c r="I98" s="87"/>
      <c r="J98" s="87"/>
      <c r="K98" s="87"/>
      <c r="L98" s="87"/>
      <c r="M98" s="87">
        <f t="shared" si="21"/>
        <v>0</v>
      </c>
      <c r="N98" s="87"/>
      <c r="O98" s="93"/>
      <c r="P98" s="93"/>
      <c r="Q98" s="90">
        <f t="shared" si="22"/>
        <v>0</v>
      </c>
      <c r="R98" s="20"/>
      <c r="S98" s="20"/>
      <c r="U98" s="20"/>
    </row>
    <row r="99" spans="1:1021" s="3" customFormat="1" ht="15" customHeight="1">
      <c r="A99" s="10">
        <v>85</v>
      </c>
      <c r="B99" s="21" t="s">
        <v>96</v>
      </c>
      <c r="C99" s="14" t="s">
        <v>19</v>
      </c>
      <c r="D99" s="10"/>
      <c r="E99" s="35" t="s">
        <v>24</v>
      </c>
      <c r="F99" s="23"/>
      <c r="G99" s="19" t="s">
        <v>22</v>
      </c>
      <c r="H99" s="92">
        <v>6</v>
      </c>
      <c r="I99" s="87">
        <v>3</v>
      </c>
      <c r="J99" s="87">
        <v>3</v>
      </c>
      <c r="K99" s="87">
        <v>4273.3599999999997</v>
      </c>
      <c r="L99" s="87">
        <v>4273.3599999999997</v>
      </c>
      <c r="M99" s="87">
        <f t="shared" si="21"/>
        <v>0</v>
      </c>
      <c r="N99" s="87">
        <v>5</v>
      </c>
      <c r="O99" s="93">
        <v>7877.75</v>
      </c>
      <c r="P99" s="93">
        <v>7877.75</v>
      </c>
      <c r="Q99" s="90">
        <f t="shared" si="22"/>
        <v>0</v>
      </c>
      <c r="R99" s="20"/>
      <c r="S99" s="20"/>
      <c r="U99" s="20"/>
    </row>
    <row r="100" spans="1:1021" s="3" customFormat="1" ht="15" customHeight="1">
      <c r="A100" s="10">
        <v>86</v>
      </c>
      <c r="B100" s="29" t="s">
        <v>97</v>
      </c>
      <c r="C100" s="14"/>
      <c r="D100" s="10"/>
      <c r="E100" s="21"/>
      <c r="F100" s="22"/>
      <c r="G100" s="19" t="s">
        <v>25</v>
      </c>
      <c r="H100" s="80">
        <v>2</v>
      </c>
      <c r="I100" s="84"/>
      <c r="J100" s="84"/>
      <c r="K100" s="138"/>
      <c r="L100" s="138"/>
      <c r="M100" s="84"/>
      <c r="N100" s="84"/>
      <c r="O100" s="95"/>
      <c r="P100" s="95"/>
      <c r="Q100" s="84"/>
    </row>
    <row r="101" spans="1:1021" s="3" customFormat="1" ht="15" customHeight="1">
      <c r="A101" s="10">
        <v>87</v>
      </c>
      <c r="B101" s="21" t="s">
        <v>98</v>
      </c>
      <c r="C101" s="14" t="s">
        <v>19</v>
      </c>
      <c r="D101" s="10"/>
      <c r="E101" s="21" t="s">
        <v>46</v>
      </c>
      <c r="F101" s="23"/>
      <c r="G101" s="19" t="s">
        <v>22</v>
      </c>
      <c r="H101" s="92">
        <v>4</v>
      </c>
      <c r="I101" s="87"/>
      <c r="J101" s="87"/>
      <c r="K101" s="87"/>
      <c r="L101" s="87"/>
      <c r="M101" s="87">
        <f t="shared" ref="M101:M102" si="23">K101-L101</f>
        <v>0</v>
      </c>
      <c r="N101" s="87">
        <v>3</v>
      </c>
      <c r="O101" s="93">
        <v>3225.52</v>
      </c>
      <c r="P101" s="93">
        <v>3225.52</v>
      </c>
      <c r="Q101" s="90">
        <f t="shared" ref="Q101:Q102" si="24">O101-P101</f>
        <v>0</v>
      </c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116">
        <v>2</v>
      </c>
      <c r="I102" s="123"/>
      <c r="J102" s="123"/>
      <c r="K102" s="149"/>
      <c r="L102" s="149"/>
      <c r="M102" s="87">
        <f t="shared" si="23"/>
        <v>0</v>
      </c>
      <c r="N102" s="123">
        <v>22</v>
      </c>
      <c r="O102" s="124">
        <f>8395.23+2535.31+31117.14</f>
        <v>42047.68</v>
      </c>
      <c r="P102" s="124">
        <f>8395.23+2535.31+31117.14</f>
        <v>42047.68</v>
      </c>
      <c r="Q102" s="90">
        <f t="shared" si="24"/>
        <v>0</v>
      </c>
      <c r="R102" s="20"/>
      <c r="S102" s="20"/>
      <c r="U102" s="20"/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83"/>
      <c r="P103" s="83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 t="shared" ref="M105:M106" si="25">K105-L105</f>
        <v>0</v>
      </c>
      <c r="N105" s="87"/>
      <c r="O105" s="93"/>
      <c r="P105" s="93"/>
      <c r="Q105" s="90">
        <f t="shared" ref="Q105:Q106" si="26">O105-P105</f>
        <v>0</v>
      </c>
      <c r="R105" s="20"/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 t="shared" si="25"/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 t="shared" si="26"/>
        <v>0</v>
      </c>
      <c r="R106" s="20"/>
      <c r="S106" s="20"/>
      <c r="U106" s="20"/>
    </row>
    <row r="107" spans="1:1021" s="3" customFormat="1" ht="15" customHeight="1">
      <c r="A107" s="10"/>
      <c r="B107" s="29" t="s">
        <v>249</v>
      </c>
      <c r="C107" s="14"/>
      <c r="D107" s="10"/>
      <c r="E107" s="21"/>
      <c r="F107" s="23"/>
      <c r="G107" s="19" t="s">
        <v>25</v>
      </c>
      <c r="H107" s="92">
        <v>1</v>
      </c>
      <c r="I107" s="87"/>
      <c r="J107" s="87"/>
      <c r="K107" s="90"/>
      <c r="L107" s="90"/>
      <c r="M107" s="87"/>
      <c r="N107" s="87"/>
      <c r="O107" s="93"/>
      <c r="P107" s="93"/>
      <c r="Q107" s="90"/>
      <c r="R107" s="20"/>
      <c r="S107" s="20"/>
      <c r="U107" s="20"/>
    </row>
    <row r="108" spans="1:1021" s="3" customFormat="1" ht="15" customHeight="1">
      <c r="A108" s="10">
        <v>93</v>
      </c>
      <c r="B108" s="29" t="s">
        <v>101</v>
      </c>
      <c r="C108" s="14" t="s">
        <v>19</v>
      </c>
      <c r="D108" s="10"/>
      <c r="E108" s="21" t="s">
        <v>24</v>
      </c>
      <c r="F108" s="22"/>
      <c r="G108" s="19" t="s">
        <v>25</v>
      </c>
      <c r="H108" s="80">
        <v>1</v>
      </c>
      <c r="I108" s="84"/>
      <c r="J108" s="84"/>
      <c r="K108" s="84"/>
      <c r="L108" s="84"/>
      <c r="M108" s="84"/>
      <c r="N108" s="84"/>
      <c r="O108" s="95"/>
      <c r="P108" s="95"/>
      <c r="Q108" s="84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6"/>
      <c r="P109" s="146"/>
      <c r="Q109" s="90">
        <f>O109-P109</f>
        <v>0</v>
      </c>
      <c r="R109" s="20"/>
      <c r="S109" s="20"/>
      <c r="U109" s="20"/>
    </row>
    <row r="110" spans="1:1021" s="3" customFormat="1" ht="15" customHeight="1">
      <c r="A110" s="10">
        <v>95</v>
      </c>
      <c r="B110" s="29" t="s">
        <v>103</v>
      </c>
      <c r="C110" s="14"/>
      <c r="D110" s="10"/>
      <c r="E110" s="21"/>
      <c r="F110" s="22"/>
      <c r="G110" s="19" t="s">
        <v>25</v>
      </c>
      <c r="H110" s="92"/>
      <c r="I110" s="87"/>
      <c r="J110" s="87"/>
      <c r="K110" s="87"/>
      <c r="L110" s="87"/>
      <c r="M110" s="87"/>
      <c r="N110" s="146"/>
      <c r="O110" s="147"/>
      <c r="P110" s="147"/>
      <c r="Q110" s="90"/>
      <c r="R110" s="18"/>
    </row>
    <row r="111" spans="1:1021" s="3" customFormat="1" ht="15" customHeight="1">
      <c r="A111" s="10">
        <v>96</v>
      </c>
      <c r="B111" s="21" t="s">
        <v>102</v>
      </c>
      <c r="C111" s="14"/>
      <c r="D111" s="10"/>
      <c r="E111" s="21"/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104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3</v>
      </c>
      <c r="J112" s="146">
        <v>3</v>
      </c>
      <c r="K112" s="146">
        <v>8911.8700000000008</v>
      </c>
      <c r="L112" s="146">
        <v>8911.8700000000008</v>
      </c>
      <c r="M112" s="87">
        <f>K112-L112</f>
        <v>0</v>
      </c>
      <c r="N112" s="146">
        <v>3</v>
      </c>
      <c r="O112" s="156">
        <v>7168.2</v>
      </c>
      <c r="P112" s="156">
        <v>7168.2</v>
      </c>
      <c r="Q112" s="90">
        <f>O112-P112</f>
        <v>0</v>
      </c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18" customFormat="1" ht="15" customHeight="1">
      <c r="A113" s="10"/>
      <c r="B113" s="36" t="s">
        <v>252</v>
      </c>
      <c r="C113" s="14"/>
      <c r="D113" s="38"/>
      <c r="E113" s="21"/>
      <c r="F113" s="23"/>
      <c r="G113" s="19" t="s">
        <v>25</v>
      </c>
      <c r="H113" s="151">
        <v>1</v>
      </c>
      <c r="I113" s="146"/>
      <c r="J113" s="146"/>
      <c r="K113" s="146"/>
      <c r="L113" s="146"/>
      <c r="M113" s="87"/>
      <c r="N113" s="146"/>
      <c r="O113" s="147"/>
      <c r="P113" s="147"/>
      <c r="Q113" s="90"/>
      <c r="R113" s="20"/>
      <c r="S113" s="20"/>
      <c r="T113" s="3"/>
      <c r="U113" s="20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</row>
    <row r="114" spans="1:1021" s="3" customFormat="1" ht="15" customHeight="1">
      <c r="A114" s="10">
        <v>98</v>
      </c>
      <c r="B114" s="21" t="s">
        <v>104</v>
      </c>
      <c r="C114" s="14"/>
      <c r="D114" s="10"/>
      <c r="E114" s="21"/>
      <c r="F114" s="22"/>
      <c r="G114" s="19" t="s">
        <v>25</v>
      </c>
      <c r="H114" s="80">
        <v>5</v>
      </c>
      <c r="I114" s="84"/>
      <c r="J114" s="84"/>
      <c r="K114" s="138"/>
      <c r="L114" s="138"/>
      <c r="M114" s="84"/>
      <c r="N114" s="84"/>
      <c r="O114" s="95"/>
      <c r="P114" s="95"/>
      <c r="Q114" s="138"/>
      <c r="R114" s="18"/>
    </row>
    <row r="115" spans="1:1021" s="3" customFormat="1" ht="15" customHeight="1">
      <c r="A115" s="10">
        <v>99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22</v>
      </c>
      <c r="H115" s="92">
        <v>11</v>
      </c>
      <c r="I115" s="87">
        <v>1</v>
      </c>
      <c r="J115" s="87">
        <v>1</v>
      </c>
      <c r="K115" s="90">
        <v>658.6</v>
      </c>
      <c r="L115" s="90">
        <v>658.6</v>
      </c>
      <c r="M115" s="87">
        <f>K115-L115</f>
        <v>0</v>
      </c>
      <c r="N115" s="87">
        <v>1</v>
      </c>
      <c r="O115" s="93">
        <f>1544.9+22569.27+2678.29+37279.22</f>
        <v>64071.680000000008</v>
      </c>
      <c r="P115" s="93">
        <f>1544.9+22569.27+2678.29+37279.22</f>
        <v>64071.680000000008</v>
      </c>
      <c r="Q115" s="90">
        <f>O115-P115</f>
        <v>0</v>
      </c>
      <c r="R115" s="20"/>
      <c r="S115" s="20"/>
      <c r="U115" s="20"/>
    </row>
    <row r="116" spans="1:1021" s="3" customFormat="1" ht="15" customHeight="1">
      <c r="A116" s="10">
        <v>100</v>
      </c>
      <c r="B116" s="21" t="s">
        <v>105</v>
      </c>
      <c r="C116" s="14" t="s">
        <v>19</v>
      </c>
      <c r="D116" s="10"/>
      <c r="E116" s="21" t="s">
        <v>24</v>
      </c>
      <c r="F116" s="22"/>
      <c r="G116" s="19" t="s">
        <v>25</v>
      </c>
      <c r="H116" s="80">
        <v>1</v>
      </c>
      <c r="I116" s="104"/>
      <c r="J116" s="104"/>
      <c r="K116" s="104"/>
      <c r="L116" s="104"/>
      <c r="M116" s="104"/>
      <c r="N116" s="104"/>
      <c r="O116" s="121"/>
      <c r="P116" s="121"/>
      <c r="Q116" s="104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</row>
    <row r="117" spans="1:1021" s="3" customFormat="1" ht="15" customHeight="1">
      <c r="A117" s="10">
        <v>101</v>
      </c>
      <c r="B117" s="21" t="s">
        <v>106</v>
      </c>
      <c r="C117" s="14" t="s">
        <v>19</v>
      </c>
      <c r="D117" s="10"/>
      <c r="E117" s="21" t="s">
        <v>24</v>
      </c>
      <c r="F117" s="23"/>
      <c r="G117" s="19" t="s">
        <v>22</v>
      </c>
      <c r="H117" s="92">
        <v>4</v>
      </c>
      <c r="I117" s="87"/>
      <c r="J117" s="87"/>
      <c r="K117" s="87"/>
      <c r="L117" s="87"/>
      <c r="M117" s="87">
        <f>K117-L117</f>
        <v>0</v>
      </c>
      <c r="N117" s="87">
        <v>5</v>
      </c>
      <c r="O117" s="93">
        <f>1036.96+12765.07</f>
        <v>13802.029999999999</v>
      </c>
      <c r="P117" s="93">
        <f>1036.96+12765.07</f>
        <v>13802.029999999999</v>
      </c>
      <c r="Q117" s="90">
        <f>O117-P117</f>
        <v>0</v>
      </c>
      <c r="R117" s="20"/>
      <c r="S117" s="20"/>
      <c r="U117" s="20"/>
    </row>
    <row r="118" spans="1:1021" s="3" customFormat="1" ht="15" customHeight="1">
      <c r="A118" s="10">
        <v>102</v>
      </c>
      <c r="B118" s="21" t="s">
        <v>107</v>
      </c>
      <c r="C118" s="14" t="s">
        <v>19</v>
      </c>
      <c r="D118" s="10"/>
      <c r="E118" s="21" t="s">
        <v>24</v>
      </c>
      <c r="F118" s="22"/>
      <c r="G118" s="19" t="s">
        <v>25</v>
      </c>
      <c r="H118" s="96"/>
      <c r="I118" s="97"/>
      <c r="J118" s="97"/>
      <c r="K118" s="97"/>
      <c r="L118" s="97"/>
      <c r="M118" s="84"/>
      <c r="N118" s="97"/>
      <c r="O118" s="128"/>
      <c r="P118" s="128"/>
      <c r="Q118" s="84"/>
      <c r="R118" s="18"/>
    </row>
    <row r="119" spans="1:1021" s="3" customFormat="1" ht="15" customHeight="1">
      <c r="A119" s="10">
        <v>103</v>
      </c>
      <c r="B119" s="21" t="s">
        <v>108</v>
      </c>
      <c r="C119" s="14" t="s">
        <v>19</v>
      </c>
      <c r="D119" s="10"/>
      <c r="E119" s="21" t="s">
        <v>20</v>
      </c>
      <c r="F119" s="23"/>
      <c r="G119" s="19" t="s">
        <v>22</v>
      </c>
      <c r="H119" s="92">
        <v>9</v>
      </c>
      <c r="I119" s="87">
        <v>5</v>
      </c>
      <c r="J119" s="87">
        <v>5</v>
      </c>
      <c r="K119" s="87">
        <v>8832.7199999999993</v>
      </c>
      <c r="L119" s="87">
        <v>8832.7199999999993</v>
      </c>
      <c r="M119" s="87">
        <f>K119-L119</f>
        <v>0</v>
      </c>
      <c r="N119" s="87">
        <v>12</v>
      </c>
      <c r="O119" s="87">
        <v>28775.22</v>
      </c>
      <c r="P119" s="87">
        <v>28775.22</v>
      </c>
      <c r="Q119" s="90">
        <f>O119-P119</f>
        <v>0</v>
      </c>
      <c r="R119" s="20"/>
      <c r="S119" s="20"/>
      <c r="U119" s="20"/>
    </row>
    <row r="120" spans="1:1021" s="3" customFormat="1" ht="15" customHeight="1">
      <c r="A120" s="10">
        <v>104</v>
      </c>
      <c r="B120" s="21" t="s">
        <v>108</v>
      </c>
      <c r="C120" s="14" t="s">
        <v>19</v>
      </c>
      <c r="D120" s="21"/>
      <c r="E120" s="21" t="s">
        <v>20</v>
      </c>
      <c r="F120" s="39"/>
      <c r="G120" s="19" t="s">
        <v>21</v>
      </c>
      <c r="H120" s="96">
        <v>2</v>
      </c>
      <c r="I120" s="152">
        <v>3</v>
      </c>
      <c r="J120" s="152">
        <v>3</v>
      </c>
      <c r="K120" s="153">
        <v>6145.8</v>
      </c>
      <c r="L120" s="153">
        <v>6145.8</v>
      </c>
      <c r="M120" s="115"/>
      <c r="N120" s="84"/>
      <c r="O120" s="95"/>
      <c r="P120" s="95"/>
      <c r="Q120" s="84"/>
      <c r="R120" s="18"/>
    </row>
    <row r="121" spans="1:1021" s="3" customFormat="1" ht="15" customHeight="1">
      <c r="A121" s="10">
        <v>105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22</v>
      </c>
      <c r="H121" s="92"/>
      <c r="I121" s="87"/>
      <c r="J121" s="87"/>
      <c r="K121" s="90"/>
      <c r="L121" s="90"/>
      <c r="M121" s="87">
        <f>K121-L121</f>
        <v>0</v>
      </c>
      <c r="N121" s="146">
        <v>6</v>
      </c>
      <c r="O121" s="147">
        <f>3046.97+10133.42+2637.1</f>
        <v>15817.49</v>
      </c>
      <c r="P121" s="147">
        <f>3046.97+10133.42+2637.1</f>
        <v>15817.49</v>
      </c>
      <c r="Q121" s="90">
        <f>O121-P121</f>
        <v>0</v>
      </c>
      <c r="R121" s="20"/>
      <c r="S121" s="20"/>
      <c r="U121" s="20"/>
    </row>
    <row r="122" spans="1:1021" s="3" customFormat="1" ht="15" customHeight="1">
      <c r="A122" s="10">
        <v>106</v>
      </c>
      <c r="B122" s="21" t="s">
        <v>109</v>
      </c>
      <c r="C122" s="14" t="s">
        <v>19</v>
      </c>
      <c r="D122" s="10"/>
      <c r="E122" s="21" t="s">
        <v>24</v>
      </c>
      <c r="F122" s="22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95"/>
      <c r="Q122" s="84"/>
    </row>
    <row r="123" spans="1:1021" s="3" customFormat="1" ht="15" customHeight="1">
      <c r="A123" s="10">
        <v>107</v>
      </c>
      <c r="B123" s="21" t="s">
        <v>110</v>
      </c>
      <c r="C123" s="14" t="s">
        <v>19</v>
      </c>
      <c r="D123" s="10"/>
      <c r="E123" s="21" t="s">
        <v>111</v>
      </c>
      <c r="F123" s="23"/>
      <c r="G123" s="19" t="s">
        <v>22</v>
      </c>
      <c r="H123" s="92">
        <v>14</v>
      </c>
      <c r="I123" s="87">
        <v>7</v>
      </c>
      <c r="J123" s="87">
        <v>9</v>
      </c>
      <c r="K123" s="90">
        <v>28743.71</v>
      </c>
      <c r="L123" s="90">
        <v>28743.71</v>
      </c>
      <c r="M123" s="87">
        <f>K123-L123</f>
        <v>0</v>
      </c>
      <c r="N123" s="87">
        <v>16</v>
      </c>
      <c r="O123" s="93">
        <f>25314.12+17799.38</f>
        <v>43113.5</v>
      </c>
      <c r="P123" s="93">
        <f>25314.12+17799.38</f>
        <v>43113.5</v>
      </c>
      <c r="Q123" s="90">
        <f>O123-P123</f>
        <v>0</v>
      </c>
      <c r="R123" s="20"/>
      <c r="S123" s="20"/>
      <c r="U123" s="20"/>
    </row>
    <row r="124" spans="1:1021" s="3" customFormat="1" ht="15" customHeight="1">
      <c r="A124" s="10">
        <v>108</v>
      </c>
      <c r="B124" s="21" t="s">
        <v>110</v>
      </c>
      <c r="C124" s="14" t="s">
        <v>19</v>
      </c>
      <c r="D124" s="10"/>
      <c r="E124" s="21" t="s">
        <v>111</v>
      </c>
      <c r="F124" s="22"/>
      <c r="G124" s="19" t="s">
        <v>33</v>
      </c>
      <c r="H124" s="80">
        <v>4</v>
      </c>
      <c r="I124" s="103">
        <v>1</v>
      </c>
      <c r="J124" s="103">
        <v>1</v>
      </c>
      <c r="K124" s="104">
        <v>1781.6</v>
      </c>
      <c r="L124" s="104">
        <v>1781.6</v>
      </c>
      <c r="M124" s="103"/>
      <c r="N124" s="103">
        <v>3</v>
      </c>
      <c r="O124" s="154">
        <v>15765</v>
      </c>
      <c r="P124" s="105">
        <v>15765</v>
      </c>
      <c r="Q124" s="105"/>
    </row>
    <row r="125" spans="1:1021" s="3" customFormat="1" ht="15" customHeight="1">
      <c r="A125" s="10">
        <v>109</v>
      </c>
      <c r="B125" s="21" t="s">
        <v>112</v>
      </c>
      <c r="C125" s="14" t="s">
        <v>19</v>
      </c>
      <c r="D125" s="21"/>
      <c r="E125" s="21" t="s">
        <v>24</v>
      </c>
      <c r="F125" s="21"/>
      <c r="G125" s="19" t="s">
        <v>25</v>
      </c>
      <c r="H125" s="80"/>
      <c r="I125" s="84"/>
      <c r="J125" s="84"/>
      <c r="K125" s="94"/>
      <c r="L125" s="94"/>
      <c r="M125" s="84"/>
      <c r="N125" s="84"/>
      <c r="O125" s="95"/>
      <c r="P125" s="84"/>
      <c r="Q125" s="84"/>
    </row>
    <row r="126" spans="1:1021" s="3" customFormat="1" ht="15" customHeight="1">
      <c r="A126" s="10">
        <v>110</v>
      </c>
      <c r="B126" s="29" t="s">
        <v>112</v>
      </c>
      <c r="C126" s="14" t="s">
        <v>19</v>
      </c>
      <c r="D126" s="10"/>
      <c r="E126" s="21" t="s">
        <v>24</v>
      </c>
      <c r="F126" s="22"/>
      <c r="G126" s="19" t="s">
        <v>33</v>
      </c>
      <c r="H126" s="80"/>
      <c r="I126" s="103"/>
      <c r="J126" s="103"/>
      <c r="K126" s="104"/>
      <c r="L126" s="104"/>
      <c r="M126" s="103"/>
      <c r="N126" s="84"/>
      <c r="O126" s="95"/>
      <c r="P126" s="95"/>
      <c r="Q126" s="84"/>
    </row>
    <row r="127" spans="1:1021" s="3" customFormat="1" ht="15" customHeight="1">
      <c r="A127" s="10">
        <v>111</v>
      </c>
      <c r="B127" s="34" t="s">
        <v>112</v>
      </c>
      <c r="C127" s="14" t="s">
        <v>19</v>
      </c>
      <c r="D127" s="10"/>
      <c r="E127" s="21" t="s">
        <v>24</v>
      </c>
      <c r="F127" s="22"/>
      <c r="G127" s="19" t="s">
        <v>47</v>
      </c>
      <c r="H127" s="80"/>
      <c r="I127" s="84"/>
      <c r="J127" s="84"/>
      <c r="K127" s="84"/>
      <c r="L127" s="84"/>
      <c r="M127" s="84"/>
      <c r="N127" s="84"/>
      <c r="O127" s="95"/>
      <c r="P127" s="84"/>
      <c r="Q127" s="150"/>
    </row>
    <row r="128" spans="1:1021" s="3" customFormat="1" ht="15" customHeight="1">
      <c r="A128" s="10">
        <v>112</v>
      </c>
      <c r="B128" s="34" t="s">
        <v>112</v>
      </c>
      <c r="C128" s="14" t="s">
        <v>19</v>
      </c>
      <c r="D128" s="10"/>
      <c r="E128" s="21" t="s">
        <v>24</v>
      </c>
      <c r="F128" s="23"/>
      <c r="G128" s="19" t="s">
        <v>22</v>
      </c>
      <c r="H128" s="92"/>
      <c r="I128" s="87"/>
      <c r="J128" s="87"/>
      <c r="K128" s="87"/>
      <c r="L128" s="87"/>
      <c r="M128" s="87">
        <f t="shared" ref="M128:M129" si="27">K128-L128</f>
        <v>0</v>
      </c>
      <c r="N128" s="87">
        <v>1</v>
      </c>
      <c r="O128" s="93">
        <v>2039.11</v>
      </c>
      <c r="P128" s="93">
        <v>2039.11</v>
      </c>
      <c r="Q128" s="90">
        <f t="shared" ref="Q128:Q129" si="28">O128-P128</f>
        <v>0</v>
      </c>
      <c r="R128" s="20"/>
      <c r="S128" s="20"/>
      <c r="U128" s="20"/>
    </row>
    <row r="129" spans="1:1021" s="3" customFormat="1" ht="15" customHeight="1">
      <c r="A129" s="10">
        <v>113</v>
      </c>
      <c r="B129" s="21" t="s">
        <v>113</v>
      </c>
      <c r="C129" s="14" t="s">
        <v>54</v>
      </c>
      <c r="D129" s="10" t="s">
        <v>69</v>
      </c>
      <c r="E129" s="21" t="s">
        <v>24</v>
      </c>
      <c r="F129" s="23"/>
      <c r="G129" s="19" t="s">
        <v>22</v>
      </c>
      <c r="H129" s="92">
        <v>2</v>
      </c>
      <c r="I129" s="87">
        <v>2</v>
      </c>
      <c r="J129" s="87">
        <v>2</v>
      </c>
      <c r="K129" s="87">
        <v>882.84</v>
      </c>
      <c r="L129" s="87">
        <v>882.84</v>
      </c>
      <c r="M129" s="87">
        <f t="shared" si="27"/>
        <v>0</v>
      </c>
      <c r="N129" s="87">
        <v>8</v>
      </c>
      <c r="O129" s="99">
        <v>9545.7000000000007</v>
      </c>
      <c r="P129" s="99">
        <v>9545.7000000000007</v>
      </c>
      <c r="Q129" s="90">
        <f t="shared" si="28"/>
        <v>0</v>
      </c>
      <c r="R129" s="20"/>
      <c r="S129" s="20"/>
      <c r="U129" s="20"/>
    </row>
    <row r="130" spans="1:1021" s="3" customFormat="1" ht="15" customHeight="1">
      <c r="A130" s="10">
        <v>114</v>
      </c>
      <c r="B130" s="29" t="s">
        <v>113</v>
      </c>
      <c r="C130" s="14" t="s">
        <v>54</v>
      </c>
      <c r="D130" s="10" t="s">
        <v>69</v>
      </c>
      <c r="E130" s="21" t="s">
        <v>24</v>
      </c>
      <c r="F130" s="22"/>
      <c r="G130" s="19" t="s">
        <v>25</v>
      </c>
      <c r="H130" s="80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021" s="3" customFormat="1" ht="15" customHeight="1">
      <c r="A131" s="10">
        <v>115</v>
      </c>
      <c r="B131" s="39" t="s">
        <v>114</v>
      </c>
      <c r="C131" s="14" t="s">
        <v>19</v>
      </c>
      <c r="D131" s="11"/>
      <c r="E131" s="21" t="s">
        <v>20</v>
      </c>
      <c r="F131" s="26"/>
      <c r="G131" s="27" t="s">
        <v>22</v>
      </c>
      <c r="H131" s="116">
        <v>11</v>
      </c>
      <c r="I131" s="117"/>
      <c r="J131" s="117"/>
      <c r="K131" s="117"/>
      <c r="L131" s="117"/>
      <c r="M131" s="87">
        <f>K131-L131</f>
        <v>0</v>
      </c>
      <c r="N131" s="117">
        <v>17</v>
      </c>
      <c r="O131" s="118">
        <v>48941.440000000002</v>
      </c>
      <c r="P131" s="118">
        <v>48941.440000000002</v>
      </c>
      <c r="Q131" s="90">
        <f>O131-P131</f>
        <v>0</v>
      </c>
      <c r="R131" s="20"/>
      <c r="S131" s="20"/>
      <c r="U131" s="20"/>
    </row>
    <row r="132" spans="1:1021" s="3" customFormat="1" ht="15" customHeight="1">
      <c r="A132" s="10">
        <v>116</v>
      </c>
      <c r="B132" s="21" t="s">
        <v>114</v>
      </c>
      <c r="C132" s="14" t="s">
        <v>19</v>
      </c>
      <c r="D132" s="21"/>
      <c r="E132" s="21" t="s">
        <v>20</v>
      </c>
      <c r="F132" s="21"/>
      <c r="G132" s="19" t="s">
        <v>21</v>
      </c>
      <c r="H132" s="80">
        <v>6</v>
      </c>
      <c r="I132" s="115">
        <v>4</v>
      </c>
      <c r="J132" s="115">
        <v>4</v>
      </c>
      <c r="K132" s="120">
        <v>12975.06</v>
      </c>
      <c r="L132" s="120">
        <v>12975.06</v>
      </c>
      <c r="M132" s="115"/>
      <c r="N132" s="84"/>
      <c r="O132" s="84"/>
      <c r="P132" s="84"/>
      <c r="Q132" s="84"/>
    </row>
    <row r="133" spans="1:1021" s="3" customFormat="1" ht="15" customHeight="1">
      <c r="A133" s="10">
        <v>117</v>
      </c>
      <c r="B133" s="21" t="s">
        <v>115</v>
      </c>
      <c r="C133" s="14" t="s">
        <v>19</v>
      </c>
      <c r="D133" s="10"/>
      <c r="E133" s="21" t="s">
        <v>116</v>
      </c>
      <c r="F133" s="23"/>
      <c r="G133" s="19" t="s">
        <v>22</v>
      </c>
      <c r="H133" s="92">
        <v>11</v>
      </c>
      <c r="I133" s="87">
        <v>2</v>
      </c>
      <c r="J133" s="87">
        <v>2</v>
      </c>
      <c r="K133" s="87">
        <v>2355.75</v>
      </c>
      <c r="L133" s="87">
        <v>2355.75</v>
      </c>
      <c r="M133" s="87">
        <f>K133-L133</f>
        <v>0</v>
      </c>
      <c r="N133" s="87">
        <v>4</v>
      </c>
      <c r="O133" s="93">
        <v>13232.17</v>
      </c>
      <c r="P133" s="93">
        <v>13232.17</v>
      </c>
      <c r="Q133" s="90">
        <f>O133-P133</f>
        <v>0</v>
      </c>
      <c r="R133" s="20"/>
      <c r="S133" s="20"/>
      <c r="U133" s="20"/>
    </row>
    <row r="134" spans="1:1021" s="3" customFormat="1" ht="15" customHeight="1">
      <c r="A134" s="10">
        <v>118</v>
      </c>
      <c r="B134" s="21" t="s">
        <v>115</v>
      </c>
      <c r="C134" s="14" t="s">
        <v>19</v>
      </c>
      <c r="D134" s="10"/>
      <c r="E134" s="21" t="s">
        <v>116</v>
      </c>
      <c r="F134" s="22"/>
      <c r="G134" s="19" t="s">
        <v>25</v>
      </c>
      <c r="H134" s="80"/>
      <c r="I134" s="84"/>
      <c r="J134" s="84"/>
      <c r="K134" s="84"/>
      <c r="L134" s="84"/>
      <c r="M134" s="84"/>
      <c r="N134" s="84"/>
      <c r="O134" s="95"/>
      <c r="P134" s="95"/>
      <c r="Q134" s="84"/>
    </row>
    <row r="135" spans="1:1021" s="18" customFormat="1" ht="15" customHeight="1">
      <c r="A135" s="10">
        <v>119</v>
      </c>
      <c r="B135" s="40" t="s">
        <v>115</v>
      </c>
      <c r="C135" s="14" t="s">
        <v>19</v>
      </c>
      <c r="D135" s="10"/>
      <c r="E135" s="21" t="s">
        <v>116</v>
      </c>
      <c r="F135" s="22"/>
      <c r="G135" s="19" t="s">
        <v>47</v>
      </c>
      <c r="H135" s="80"/>
      <c r="I135" s="84"/>
      <c r="J135" s="84"/>
      <c r="K135" s="84"/>
      <c r="L135" s="84"/>
      <c r="M135" s="84"/>
      <c r="N135" s="155">
        <v>1</v>
      </c>
      <c r="O135" s="155">
        <v>16511.830000000002</v>
      </c>
      <c r="P135" s="155">
        <v>16511.830000000002</v>
      </c>
      <c r="Q135" s="84"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120</v>
      </c>
      <c r="B136" s="21" t="s">
        <v>117</v>
      </c>
      <c r="C136" s="14" t="s">
        <v>19</v>
      </c>
      <c r="D136" s="10"/>
      <c r="E136" s="21" t="s">
        <v>43</v>
      </c>
      <c r="F136" s="23"/>
      <c r="G136" s="19" t="s">
        <v>22</v>
      </c>
      <c r="H136" s="92">
        <v>2</v>
      </c>
      <c r="I136" s="87"/>
      <c r="J136" s="87"/>
      <c r="K136" s="87"/>
      <c r="L136" s="87"/>
      <c r="M136" s="87">
        <f>K136-L136</f>
        <v>0</v>
      </c>
      <c r="N136" s="146"/>
      <c r="O136" s="156"/>
      <c r="P136" s="156"/>
      <c r="Q136" s="90">
        <f>O136-P136</f>
        <v>0</v>
      </c>
      <c r="R136" s="20"/>
      <c r="S136" s="20"/>
      <c r="U136" s="20"/>
    </row>
    <row r="137" spans="1:1021" s="3" customFormat="1" ht="15" customHeight="1">
      <c r="A137" s="10">
        <v>121</v>
      </c>
      <c r="B137" s="21" t="s">
        <v>117</v>
      </c>
      <c r="C137" s="14" t="s">
        <v>19</v>
      </c>
      <c r="D137" s="10"/>
      <c r="E137" s="21" t="s">
        <v>43</v>
      </c>
      <c r="F137" s="22"/>
      <c r="G137" s="19" t="s">
        <v>44</v>
      </c>
      <c r="H137" s="80">
        <v>5</v>
      </c>
      <c r="I137" s="105"/>
      <c r="J137" s="105"/>
      <c r="K137" s="106"/>
      <c r="L137" s="106"/>
      <c r="M137" s="105"/>
      <c r="N137" s="107">
        <v>5</v>
      </c>
      <c r="O137" s="108">
        <v>15126.4</v>
      </c>
      <c r="P137" s="107">
        <v>15126.4</v>
      </c>
      <c r="Q137" s="107"/>
    </row>
    <row r="138" spans="1:1021" s="3" customFormat="1" ht="15" customHeight="1">
      <c r="A138" s="10">
        <v>122</v>
      </c>
      <c r="B138" s="21" t="s">
        <v>118</v>
      </c>
      <c r="C138" s="14"/>
      <c r="D138" s="10"/>
      <c r="E138" s="21"/>
      <c r="F138" s="22"/>
      <c r="G138" s="19" t="s">
        <v>22</v>
      </c>
      <c r="H138" s="92">
        <v>7</v>
      </c>
      <c r="I138" s="157"/>
      <c r="J138" s="157"/>
      <c r="K138" s="158"/>
      <c r="L138" s="158"/>
      <c r="M138" s="87">
        <f>K138-L138</f>
        <v>0</v>
      </c>
      <c r="N138" s="159"/>
      <c r="O138" s="160"/>
      <c r="P138" s="160"/>
      <c r="Q138" s="90">
        <f>O138-P138</f>
        <v>0</v>
      </c>
      <c r="R138" s="20"/>
      <c r="S138" s="20"/>
      <c r="U138" s="20"/>
    </row>
    <row r="139" spans="1:1021" s="3" customFormat="1" ht="15" customHeight="1">
      <c r="A139" s="10">
        <v>123</v>
      </c>
      <c r="B139" s="21" t="s">
        <v>118</v>
      </c>
      <c r="C139" s="14"/>
      <c r="D139" s="10"/>
      <c r="E139" s="21"/>
      <c r="F139" s="22"/>
      <c r="G139" s="19" t="s">
        <v>25</v>
      </c>
      <c r="H139" s="80">
        <v>1</v>
      </c>
      <c r="I139" s="104"/>
      <c r="J139" s="104"/>
      <c r="K139" s="104"/>
      <c r="L139" s="106"/>
      <c r="M139" s="104"/>
      <c r="N139" s="106"/>
      <c r="O139" s="161"/>
      <c r="P139" s="161"/>
      <c r="Q139" s="106"/>
      <c r="R139" s="18"/>
    </row>
    <row r="140" spans="1:1021" s="18" customFormat="1" ht="15" customHeight="1">
      <c r="A140" s="10">
        <v>124</v>
      </c>
      <c r="B140" s="13" t="s">
        <v>119</v>
      </c>
      <c r="C140" s="14" t="s">
        <v>19</v>
      </c>
      <c r="D140" s="10"/>
      <c r="E140" s="21" t="s">
        <v>43</v>
      </c>
      <c r="F140" s="16"/>
      <c r="G140" s="17" t="s">
        <v>22</v>
      </c>
      <c r="H140" s="85">
        <v>5</v>
      </c>
      <c r="I140" s="101"/>
      <c r="J140" s="101"/>
      <c r="K140" s="101"/>
      <c r="L140" s="101"/>
      <c r="M140" s="87">
        <f>K140-L140</f>
        <v>0</v>
      </c>
      <c r="N140" s="101"/>
      <c r="O140" s="102"/>
      <c r="P140" s="102"/>
      <c r="Q140" s="90">
        <f>O140-P140</f>
        <v>0</v>
      </c>
      <c r="R140" s="20"/>
      <c r="S140" s="20"/>
      <c r="T140" s="3"/>
      <c r="U140" s="20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18" customFormat="1" ht="15" customHeight="1">
      <c r="A141" s="10">
        <v>125</v>
      </c>
      <c r="B141" s="13" t="s">
        <v>119</v>
      </c>
      <c r="C141" s="14" t="s">
        <v>19</v>
      </c>
      <c r="D141" s="10"/>
      <c r="E141" s="21"/>
      <c r="F141" s="41"/>
      <c r="G141" s="19" t="s">
        <v>44</v>
      </c>
      <c r="H141" s="162">
        <v>6</v>
      </c>
      <c r="I141" s="105"/>
      <c r="J141" s="105"/>
      <c r="K141" s="104"/>
      <c r="L141" s="106"/>
      <c r="M141" s="105"/>
      <c r="N141" s="107">
        <v>1</v>
      </c>
      <c r="O141" s="108">
        <v>7777.4</v>
      </c>
      <c r="P141" s="108">
        <v>7777.4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</row>
    <row r="142" spans="1:1021" s="3" customFormat="1" ht="15" customHeight="1">
      <c r="A142" s="10">
        <v>126</v>
      </c>
      <c r="B142" s="21" t="s">
        <v>120</v>
      </c>
      <c r="C142" s="14"/>
      <c r="D142" s="10"/>
      <c r="E142" s="21"/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</row>
    <row r="143" spans="1:1021" s="3" customFormat="1" ht="15" customHeight="1">
      <c r="A143" s="10">
        <v>127</v>
      </c>
      <c r="B143" s="21" t="s">
        <v>120</v>
      </c>
      <c r="C143" s="14"/>
      <c r="D143" s="10"/>
      <c r="E143" s="21"/>
      <c r="F143" s="22"/>
      <c r="G143" s="19" t="s">
        <v>44</v>
      </c>
      <c r="H143" s="80"/>
      <c r="I143" s="82"/>
      <c r="J143" s="82"/>
      <c r="K143" s="94"/>
      <c r="L143" s="94"/>
      <c r="M143" s="84"/>
      <c r="N143" s="82"/>
      <c r="O143" s="95"/>
      <c r="P143" s="95"/>
      <c r="Q143" s="84"/>
      <c r="R143" s="18"/>
    </row>
    <row r="144" spans="1:1021" s="18" customFormat="1" ht="15" customHeight="1">
      <c r="A144" s="10">
        <v>128</v>
      </c>
      <c r="B144" s="21" t="s">
        <v>121</v>
      </c>
      <c r="C144" s="14" t="s">
        <v>54</v>
      </c>
      <c r="D144" s="10"/>
      <c r="E144" s="21" t="s">
        <v>122</v>
      </c>
      <c r="F144" s="23"/>
      <c r="G144" s="19" t="s">
        <v>22</v>
      </c>
      <c r="H144" s="92">
        <v>8</v>
      </c>
      <c r="I144" s="87"/>
      <c r="J144" s="87"/>
      <c r="K144" s="87"/>
      <c r="L144" s="87"/>
      <c r="M144" s="87">
        <f>K144-L144</f>
        <v>0</v>
      </c>
      <c r="N144" s="87">
        <v>12</v>
      </c>
      <c r="O144" s="93">
        <v>27158.53</v>
      </c>
      <c r="P144" s="93">
        <v>27158.53</v>
      </c>
      <c r="Q144" s="90">
        <f>O144-P144</f>
        <v>0</v>
      </c>
      <c r="R144" s="20"/>
      <c r="S144" s="20"/>
      <c r="T144" s="3"/>
      <c r="U144" s="2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18" customFormat="1" ht="15" customHeight="1">
      <c r="A145" s="10">
        <v>129</v>
      </c>
      <c r="B145" s="21" t="s">
        <v>121</v>
      </c>
      <c r="C145" s="14" t="s">
        <v>54</v>
      </c>
      <c r="D145" s="10"/>
      <c r="E145" s="21" t="s">
        <v>122</v>
      </c>
      <c r="F145" s="22"/>
      <c r="G145" s="19" t="s">
        <v>47</v>
      </c>
      <c r="H145" s="80"/>
      <c r="I145" s="84"/>
      <c r="J145" s="84"/>
      <c r="K145" s="84"/>
      <c r="L145" s="84"/>
      <c r="M145" s="84"/>
      <c r="N145" s="84"/>
      <c r="O145" s="95"/>
      <c r="P145" s="95"/>
      <c r="Q145" s="84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</row>
    <row r="146" spans="1:1021" s="3" customFormat="1" ht="15" customHeight="1">
      <c r="A146" s="10">
        <v>130</v>
      </c>
      <c r="B146" s="21" t="s">
        <v>123</v>
      </c>
      <c r="C146" s="14" t="s">
        <v>19</v>
      </c>
      <c r="D146" s="10"/>
      <c r="E146" s="21" t="s">
        <v>24</v>
      </c>
      <c r="F146" s="22"/>
      <c r="G146" s="19" t="s">
        <v>33</v>
      </c>
      <c r="H146" s="80"/>
      <c r="I146" s="103"/>
      <c r="J146" s="103"/>
      <c r="K146" s="104"/>
      <c r="L146" s="104"/>
      <c r="M146" s="103"/>
      <c r="N146" s="155">
        <v>1</v>
      </c>
      <c r="O146" s="155">
        <v>7777.4</v>
      </c>
      <c r="P146" s="155">
        <v>7777.4</v>
      </c>
      <c r="Q146" s="84"/>
      <c r="R146" s="18"/>
    </row>
    <row r="147" spans="1:1021" s="3" customFormat="1" ht="15" customHeight="1">
      <c r="A147" s="10">
        <v>131</v>
      </c>
      <c r="B147" s="21" t="s">
        <v>123</v>
      </c>
      <c r="C147" s="14"/>
      <c r="D147" s="10"/>
      <c r="E147" s="21"/>
      <c r="F147" s="22"/>
      <c r="G147" s="19" t="s">
        <v>25</v>
      </c>
      <c r="H147" s="80">
        <v>9</v>
      </c>
      <c r="I147" s="84"/>
      <c r="J147" s="84"/>
      <c r="K147" s="84"/>
      <c r="L147" s="84"/>
      <c r="M147" s="84"/>
      <c r="N147" s="84"/>
      <c r="O147" s="91"/>
      <c r="P147" s="91"/>
      <c r="Q147" s="84"/>
      <c r="R147" s="18"/>
    </row>
    <row r="148" spans="1:1021" s="3" customFormat="1" ht="15" customHeight="1">
      <c r="A148" s="10"/>
      <c r="B148" s="21" t="s">
        <v>244</v>
      </c>
      <c r="C148" s="14"/>
      <c r="D148" s="10"/>
      <c r="E148" s="21"/>
      <c r="F148" s="22"/>
      <c r="G148" s="19" t="s">
        <v>22</v>
      </c>
      <c r="H148" s="80">
        <v>7</v>
      </c>
      <c r="I148" s="84"/>
      <c r="J148" s="84"/>
      <c r="K148" s="84"/>
      <c r="L148" s="84"/>
      <c r="M148" s="87">
        <f t="shared" ref="M148:M149" si="29">K148-L148</f>
        <v>0</v>
      </c>
      <c r="N148" s="84"/>
      <c r="O148" s="91"/>
      <c r="P148" s="91"/>
      <c r="Q148" s="90">
        <f t="shared" ref="Q148:Q149" si="30">O148-P148</f>
        <v>0</v>
      </c>
      <c r="R148" s="18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12</v>
      </c>
      <c r="I149" s="87">
        <v>4</v>
      </c>
      <c r="J149" s="87">
        <v>4</v>
      </c>
      <c r="K149" s="87">
        <v>5010.17</v>
      </c>
      <c r="L149" s="87">
        <v>5010.17</v>
      </c>
      <c r="M149" s="87">
        <f t="shared" si="29"/>
        <v>0</v>
      </c>
      <c r="N149" s="87">
        <v>12</v>
      </c>
      <c r="O149" s="99">
        <v>43171.74</v>
      </c>
      <c r="P149" s="99">
        <v>43171.74</v>
      </c>
      <c r="Q149" s="90">
        <f t="shared" si="30"/>
        <v>0</v>
      </c>
      <c r="R149" s="20"/>
      <c r="S149" s="20"/>
      <c r="U149" s="20"/>
    </row>
    <row r="150" spans="1:1021" s="3" customFormat="1" ht="15" customHeight="1">
      <c r="A150" s="10"/>
      <c r="B150" s="21" t="s">
        <v>253</v>
      </c>
      <c r="C150" s="14"/>
      <c r="D150" s="10"/>
      <c r="E150" s="21"/>
      <c r="F150" s="22"/>
      <c r="G150" s="19" t="s">
        <v>25</v>
      </c>
      <c r="H150" s="92">
        <v>1</v>
      </c>
      <c r="I150" s="87"/>
      <c r="J150" s="87"/>
      <c r="K150" s="87"/>
      <c r="L150" s="87"/>
      <c r="M150" s="87"/>
      <c r="N150" s="87"/>
      <c r="O150" s="99"/>
      <c r="P150" s="99"/>
      <c r="Q150" s="90"/>
      <c r="R150" s="20"/>
      <c r="S150" s="20"/>
      <c r="U150" s="20"/>
    </row>
    <row r="151" spans="1:1021" ht="15" customHeight="1">
      <c r="A151" s="10">
        <v>133</v>
      </c>
      <c r="B151" s="21" t="s">
        <v>124</v>
      </c>
      <c r="C151" s="14" t="s">
        <v>19</v>
      </c>
      <c r="D151" s="10"/>
      <c r="E151" s="21" t="s">
        <v>24</v>
      </c>
      <c r="F151" s="22"/>
      <c r="G151" s="19" t="s">
        <v>25</v>
      </c>
      <c r="H151" s="80"/>
      <c r="I151" s="104"/>
      <c r="J151" s="104"/>
      <c r="K151" s="104"/>
      <c r="L151" s="104"/>
      <c r="M151" s="104"/>
      <c r="N151" s="104"/>
      <c r="O151" s="121"/>
      <c r="P151" s="121"/>
      <c r="Q151" s="104"/>
      <c r="R151" s="18"/>
    </row>
    <row r="152" spans="1:1021" s="3" customFormat="1" ht="15" customHeight="1">
      <c r="A152" s="10">
        <v>134</v>
      </c>
      <c r="B152" s="21" t="s">
        <v>125</v>
      </c>
      <c r="C152" s="14" t="s">
        <v>19</v>
      </c>
      <c r="D152" s="10"/>
      <c r="E152" s="21"/>
      <c r="F152" s="23"/>
      <c r="G152" s="19" t="s">
        <v>22</v>
      </c>
      <c r="H152" s="116">
        <v>4</v>
      </c>
      <c r="I152" s="117"/>
      <c r="J152" s="117"/>
      <c r="K152" s="117"/>
      <c r="L152" s="117"/>
      <c r="M152" s="87">
        <f>K152-L152</f>
        <v>0</v>
      </c>
      <c r="N152" s="87">
        <v>11</v>
      </c>
      <c r="O152" s="93">
        <v>44890.84</v>
      </c>
      <c r="P152" s="93">
        <v>44890.84</v>
      </c>
      <c r="Q152" s="90">
        <f>O152-P152</f>
        <v>0</v>
      </c>
      <c r="R152" s="20"/>
      <c r="S152" s="20"/>
      <c r="U152" s="20"/>
    </row>
    <row r="153" spans="1:1021" ht="15" customHeight="1">
      <c r="A153" s="10">
        <v>135</v>
      </c>
      <c r="B153" s="21" t="s">
        <v>125</v>
      </c>
      <c r="C153" s="14" t="s">
        <v>19</v>
      </c>
      <c r="D153" s="10"/>
      <c r="E153" s="21" t="s">
        <v>126</v>
      </c>
      <c r="F153" s="22"/>
      <c r="G153" s="19" t="s">
        <v>33</v>
      </c>
      <c r="H153" s="80">
        <v>4</v>
      </c>
      <c r="I153" s="103"/>
      <c r="J153" s="103"/>
      <c r="K153" s="104"/>
      <c r="L153" s="104"/>
      <c r="M153" s="103"/>
      <c r="N153" s="103">
        <v>3</v>
      </c>
      <c r="O153" s="103">
        <v>8176.78</v>
      </c>
      <c r="P153" s="105">
        <v>8176.78</v>
      </c>
      <c r="Q153" s="105"/>
    </row>
    <row r="154" spans="1:1021" ht="15" customHeight="1">
      <c r="A154" s="10">
        <v>136</v>
      </c>
      <c r="B154" s="21" t="s">
        <v>127</v>
      </c>
      <c r="C154" s="14"/>
      <c r="D154" s="10"/>
      <c r="E154" s="21"/>
      <c r="F154" s="22"/>
      <c r="G154" s="19" t="s">
        <v>21</v>
      </c>
      <c r="H154" s="80">
        <v>1</v>
      </c>
      <c r="I154" s="115">
        <v>1</v>
      </c>
      <c r="J154" s="115">
        <v>1</v>
      </c>
      <c r="K154" s="120">
        <v>4906.9799999999996</v>
      </c>
      <c r="L154" s="120">
        <v>4906.9799999999996</v>
      </c>
      <c r="M154" s="164"/>
      <c r="N154" s="84"/>
      <c r="O154" s="91"/>
      <c r="P154" s="91"/>
      <c r="Q154" s="84"/>
    </row>
    <row r="155" spans="1:1021" ht="15" customHeight="1">
      <c r="A155" s="10">
        <v>137</v>
      </c>
      <c r="B155" s="21" t="s">
        <v>127</v>
      </c>
      <c r="C155" s="14"/>
      <c r="D155" s="10"/>
      <c r="E155" s="21"/>
      <c r="F155" s="22"/>
      <c r="G155" s="19" t="s">
        <v>22</v>
      </c>
      <c r="H155" s="92">
        <v>7</v>
      </c>
      <c r="I155" s="87">
        <v>1</v>
      </c>
      <c r="J155" s="87">
        <v>1</v>
      </c>
      <c r="K155" s="87">
        <v>527.41</v>
      </c>
      <c r="L155" s="87">
        <v>527.41</v>
      </c>
      <c r="M155" s="87">
        <f t="shared" ref="M155:M156" si="31">K155-L155</f>
        <v>0</v>
      </c>
      <c r="N155" s="87">
        <v>12</v>
      </c>
      <c r="O155" s="99">
        <v>32188.91</v>
      </c>
      <c r="P155" s="99">
        <v>32188.91</v>
      </c>
      <c r="Q155" s="90">
        <f t="shared" ref="Q155:Q156" si="32">O155-P155</f>
        <v>0</v>
      </c>
      <c r="R155" s="20"/>
      <c r="S155" s="20"/>
      <c r="U155" s="20"/>
    </row>
    <row r="156" spans="1:1021" ht="15" customHeight="1">
      <c r="A156" s="10">
        <v>138</v>
      </c>
      <c r="B156" s="21" t="s">
        <v>128</v>
      </c>
      <c r="C156" s="14"/>
      <c r="D156" s="10"/>
      <c r="E156" s="21"/>
      <c r="F156" s="22"/>
      <c r="G156" s="19" t="s">
        <v>22</v>
      </c>
      <c r="H156" s="92">
        <v>3</v>
      </c>
      <c r="I156" s="165"/>
      <c r="J156" s="165"/>
      <c r="K156" s="165"/>
      <c r="L156" s="165"/>
      <c r="M156" s="87">
        <f t="shared" si="31"/>
        <v>0</v>
      </c>
      <c r="N156" s="87">
        <v>3</v>
      </c>
      <c r="O156" s="99">
        <v>3513.17</v>
      </c>
      <c r="P156" s="99">
        <v>3513.17</v>
      </c>
      <c r="Q156" s="90">
        <f t="shared" si="32"/>
        <v>0</v>
      </c>
      <c r="R156" s="20"/>
      <c r="S156" s="20"/>
      <c r="U156" s="20"/>
    </row>
    <row r="157" spans="1:1021" s="3" customFormat="1" ht="15" customHeight="1">
      <c r="A157" s="10">
        <v>139</v>
      </c>
      <c r="B157" s="21" t="s">
        <v>128</v>
      </c>
      <c r="C157" s="14"/>
      <c r="D157" s="10"/>
      <c r="E157" s="21"/>
      <c r="F157" s="22"/>
      <c r="G157" s="19" t="s">
        <v>33</v>
      </c>
      <c r="H157" s="80">
        <v>5</v>
      </c>
      <c r="I157" s="84"/>
      <c r="J157" s="84"/>
      <c r="K157" s="84"/>
      <c r="L157" s="84"/>
      <c r="M157" s="84"/>
      <c r="N157" s="84">
        <v>3</v>
      </c>
      <c r="O157" s="91">
        <v>6614.2</v>
      </c>
      <c r="P157" s="91">
        <v>6614.2</v>
      </c>
      <c r="Q157" s="84"/>
      <c r="R157" s="18"/>
    </row>
    <row r="158" spans="1:1021" s="3" customFormat="1" ht="15" customHeight="1">
      <c r="A158" s="10">
        <v>140</v>
      </c>
      <c r="B158" s="21" t="s">
        <v>129</v>
      </c>
      <c r="C158" s="14" t="s">
        <v>19</v>
      </c>
      <c r="D158" s="10"/>
      <c r="E158" s="21" t="s">
        <v>39</v>
      </c>
      <c r="F158" s="22"/>
      <c r="G158" s="19" t="s">
        <v>22</v>
      </c>
      <c r="H158" s="92">
        <v>4</v>
      </c>
      <c r="I158" s="87">
        <v>1</v>
      </c>
      <c r="J158" s="87">
        <v>1</v>
      </c>
      <c r="K158" s="87">
        <v>3260.33</v>
      </c>
      <c r="L158" s="87">
        <v>3260.33</v>
      </c>
      <c r="M158" s="87">
        <f t="shared" ref="M158:M160" si="33">K158-L158</f>
        <v>0</v>
      </c>
      <c r="N158" s="87">
        <v>2</v>
      </c>
      <c r="O158" s="99">
        <v>5286.79</v>
      </c>
      <c r="P158" s="99">
        <v>5286.79</v>
      </c>
      <c r="Q158" s="90">
        <f t="shared" ref="Q158:Q160" si="34">O158-P158</f>
        <v>0</v>
      </c>
      <c r="R158" s="20"/>
      <c r="S158" s="20"/>
      <c r="T158" s="18"/>
      <c r="U158" s="2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</row>
    <row r="159" spans="1:1021" s="3" customFormat="1" ht="15" customHeight="1">
      <c r="A159" s="10">
        <v>141</v>
      </c>
      <c r="B159" s="21" t="s">
        <v>130</v>
      </c>
      <c r="C159" s="14" t="s">
        <v>19</v>
      </c>
      <c r="D159" s="10"/>
      <c r="E159" s="21" t="s">
        <v>39</v>
      </c>
      <c r="F159" s="23"/>
      <c r="G159" s="19" t="s">
        <v>22</v>
      </c>
      <c r="H159" s="92">
        <v>2</v>
      </c>
      <c r="I159" s="87"/>
      <c r="J159" s="87"/>
      <c r="K159" s="90"/>
      <c r="L159" s="90"/>
      <c r="M159" s="87">
        <f t="shared" si="33"/>
        <v>0</v>
      </c>
      <c r="N159" s="87">
        <v>2</v>
      </c>
      <c r="O159" s="93">
        <v>3928.91</v>
      </c>
      <c r="P159" s="93">
        <v>3928.91</v>
      </c>
      <c r="Q159" s="90">
        <f t="shared" si="34"/>
        <v>0</v>
      </c>
      <c r="R159" s="20"/>
      <c r="S159" s="20"/>
      <c r="U159" s="20"/>
    </row>
    <row r="160" spans="1:1021" s="3" customFormat="1" ht="15" customHeight="1">
      <c r="A160" s="10">
        <v>142</v>
      </c>
      <c r="B160" s="21" t="s">
        <v>131</v>
      </c>
      <c r="C160" s="14" t="s">
        <v>19</v>
      </c>
      <c r="D160" s="10"/>
      <c r="E160" s="21" t="s">
        <v>39</v>
      </c>
      <c r="F160" s="22"/>
      <c r="G160" s="19" t="s">
        <v>22</v>
      </c>
      <c r="H160" s="92">
        <v>5</v>
      </c>
      <c r="I160" s="87">
        <v>2</v>
      </c>
      <c r="J160" s="87">
        <v>2</v>
      </c>
      <c r="K160" s="90">
        <v>2298.16</v>
      </c>
      <c r="L160" s="90">
        <v>2298.16</v>
      </c>
      <c r="M160" s="87">
        <f t="shared" si="33"/>
        <v>0</v>
      </c>
      <c r="N160" s="87">
        <v>1</v>
      </c>
      <c r="O160" s="99">
        <v>2406.44</v>
      </c>
      <c r="P160" s="99">
        <v>2406.44</v>
      </c>
      <c r="Q160" s="90">
        <f t="shared" si="34"/>
        <v>0</v>
      </c>
      <c r="R160" s="20"/>
      <c r="S160" s="20"/>
      <c r="U160" s="20"/>
    </row>
    <row r="161" spans="1:1021" s="3" customFormat="1" ht="15" customHeight="1">
      <c r="A161" s="10"/>
      <c r="B161" s="21" t="s">
        <v>128</v>
      </c>
      <c r="C161" s="14"/>
      <c r="D161" s="10"/>
      <c r="E161" s="21"/>
      <c r="F161" s="22"/>
      <c r="G161" s="17" t="s">
        <v>25</v>
      </c>
      <c r="H161" s="92">
        <v>1</v>
      </c>
      <c r="I161" s="87"/>
      <c r="J161" s="87"/>
      <c r="K161" s="90"/>
      <c r="L161" s="90"/>
      <c r="M161" s="87"/>
      <c r="N161" s="87"/>
      <c r="O161" s="99"/>
      <c r="P161" s="99"/>
      <c r="Q161" s="90"/>
      <c r="R161" s="20"/>
      <c r="S161" s="20"/>
      <c r="U161" s="20"/>
    </row>
    <row r="162" spans="1:1021" s="3" customFormat="1" ht="15" customHeight="1">
      <c r="A162" s="10">
        <v>143</v>
      </c>
      <c r="B162" s="21" t="s">
        <v>132</v>
      </c>
      <c r="C162" s="14"/>
      <c r="D162" s="10"/>
      <c r="E162" s="21"/>
      <c r="F162" s="22"/>
      <c r="G162" s="17" t="s">
        <v>25</v>
      </c>
      <c r="H162" s="92"/>
      <c r="I162" s="87"/>
      <c r="J162" s="87"/>
      <c r="K162" s="90"/>
      <c r="L162" s="90"/>
      <c r="M162" s="87"/>
      <c r="N162" s="87"/>
      <c r="O162" s="99"/>
      <c r="P162" s="99"/>
      <c r="Q162" s="90"/>
      <c r="S162" s="20"/>
      <c r="U162" s="20"/>
    </row>
    <row r="163" spans="1:1021" s="3" customFormat="1" ht="15" customHeight="1">
      <c r="A163" s="10">
        <v>144</v>
      </c>
      <c r="B163" s="21" t="s">
        <v>131</v>
      </c>
      <c r="C163" s="14" t="s">
        <v>19</v>
      </c>
      <c r="D163" s="10"/>
      <c r="E163" s="21" t="s">
        <v>39</v>
      </c>
      <c r="F163" s="22"/>
      <c r="G163" s="17" t="s">
        <v>25</v>
      </c>
      <c r="H163" s="80"/>
      <c r="I163" s="82"/>
      <c r="J163" s="82"/>
      <c r="K163" s="94"/>
      <c r="L163" s="94"/>
      <c r="M163" s="84"/>
      <c r="N163" s="82"/>
      <c r="O163" s="95"/>
      <c r="P163" s="95"/>
      <c r="Q163" s="84"/>
    </row>
    <row r="164" spans="1:1021" ht="15" customHeight="1">
      <c r="A164" s="10">
        <v>145</v>
      </c>
      <c r="B164" s="33" t="s">
        <v>133</v>
      </c>
      <c r="C164" s="14"/>
      <c r="D164" s="10"/>
      <c r="E164" s="21"/>
      <c r="F164" s="22"/>
      <c r="G164" s="17" t="s">
        <v>44</v>
      </c>
      <c r="H164" s="80">
        <v>3</v>
      </c>
      <c r="I164" s="105"/>
      <c r="J164" s="105"/>
      <c r="K164" s="104"/>
      <c r="L164" s="106"/>
      <c r="M164" s="105"/>
      <c r="N164" s="107">
        <v>1</v>
      </c>
      <c r="O164" s="108">
        <v>3728.4</v>
      </c>
      <c r="P164" s="107">
        <v>3728.4</v>
      </c>
      <c r="Q164" s="107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146</v>
      </c>
      <c r="B165" s="33" t="s">
        <v>133</v>
      </c>
      <c r="C165" s="14" t="s">
        <v>19</v>
      </c>
      <c r="D165" s="10"/>
      <c r="E165" s="21"/>
      <c r="F165" s="23"/>
      <c r="G165" s="19" t="s">
        <v>22</v>
      </c>
      <c r="H165" s="92">
        <v>1</v>
      </c>
      <c r="I165" s="87"/>
      <c r="J165" s="87"/>
      <c r="K165" s="90"/>
      <c r="L165" s="90"/>
      <c r="M165" s="87">
        <f>K165-L165</f>
        <v>0</v>
      </c>
      <c r="N165" s="146">
        <v>2</v>
      </c>
      <c r="O165" s="146">
        <v>424.15</v>
      </c>
      <c r="P165" s="146">
        <v>424.15</v>
      </c>
      <c r="Q165" s="90">
        <f>O165-P165</f>
        <v>0</v>
      </c>
      <c r="R165" s="20"/>
      <c r="S165" s="20"/>
      <c r="T165" s="18"/>
      <c r="U165" s="20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147</v>
      </c>
      <c r="B166" s="33" t="s">
        <v>134</v>
      </c>
      <c r="C166" s="14"/>
      <c r="D166" s="10"/>
      <c r="E166" s="21"/>
      <c r="F166" s="23"/>
      <c r="G166" s="19" t="s">
        <v>25</v>
      </c>
      <c r="H166" s="92">
        <v>6</v>
      </c>
      <c r="I166" s="87"/>
      <c r="J166" s="87"/>
      <c r="K166" s="90"/>
      <c r="L166" s="90"/>
      <c r="M166" s="87"/>
      <c r="N166" s="146"/>
      <c r="O166" s="147"/>
      <c r="P166" s="147"/>
      <c r="Q166" s="90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  <c r="AME166" s="18"/>
      <c r="AMF166" s="18"/>
      <c r="AMG166" s="18"/>
    </row>
    <row r="167" spans="1:1021" ht="15" customHeight="1">
      <c r="A167" s="10">
        <v>148</v>
      </c>
      <c r="B167" s="21" t="s">
        <v>135</v>
      </c>
      <c r="C167" s="14"/>
      <c r="D167" s="21"/>
      <c r="E167" s="21"/>
      <c r="F167" s="23"/>
      <c r="G167" s="19"/>
      <c r="H167" s="92"/>
      <c r="I167" s="87"/>
      <c r="J167" s="87"/>
      <c r="K167" s="90"/>
      <c r="L167" s="90"/>
      <c r="M167" s="87"/>
      <c r="N167" s="146"/>
      <c r="O167" s="147"/>
      <c r="P167" s="147"/>
      <c r="Q167" s="90"/>
    </row>
    <row r="168" spans="1:1021" s="3" customFormat="1" ht="15" customHeight="1">
      <c r="A168" s="10">
        <v>149</v>
      </c>
      <c r="B168" s="21" t="s">
        <v>135</v>
      </c>
      <c r="C168" s="14"/>
      <c r="D168" s="21"/>
      <c r="E168" s="21"/>
      <c r="F168" s="23"/>
      <c r="G168" s="19" t="s">
        <v>33</v>
      </c>
      <c r="H168" s="92">
        <v>3</v>
      </c>
      <c r="I168" s="87"/>
      <c r="J168" s="87"/>
      <c r="K168" s="90"/>
      <c r="L168" s="90"/>
      <c r="M168" s="87"/>
      <c r="N168" s="146">
        <v>1</v>
      </c>
      <c r="O168" s="146">
        <v>2732.6</v>
      </c>
      <c r="P168" s="146"/>
      <c r="Q168" s="90">
        <v>2732.6</v>
      </c>
      <c r="R168" s="18"/>
    </row>
    <row r="169" spans="1:1021" s="3" customFormat="1" ht="15" customHeight="1">
      <c r="A169" s="10">
        <v>150</v>
      </c>
      <c r="B169" s="21" t="s">
        <v>136</v>
      </c>
      <c r="C169" s="14"/>
      <c r="D169" s="10"/>
      <c r="E169" s="21"/>
      <c r="F169" s="22"/>
      <c r="G169" s="19" t="s">
        <v>25</v>
      </c>
      <c r="H169" s="80"/>
      <c r="I169" s="84"/>
      <c r="J169" s="84"/>
      <c r="K169" s="94"/>
      <c r="L169" s="94"/>
      <c r="M169" s="84"/>
      <c r="N169" s="84"/>
      <c r="O169" s="84"/>
      <c r="P169" s="84"/>
      <c r="Q169" s="84"/>
      <c r="R169" s="18"/>
    </row>
    <row r="170" spans="1:1021" s="3" customFormat="1" ht="15" customHeight="1">
      <c r="A170" s="10">
        <v>151</v>
      </c>
      <c r="B170" s="21" t="s">
        <v>137</v>
      </c>
      <c r="C170" s="14" t="s">
        <v>19</v>
      </c>
      <c r="D170" s="21"/>
      <c r="E170" s="21" t="s">
        <v>32</v>
      </c>
      <c r="F170" s="23"/>
      <c r="G170" s="19" t="s">
        <v>22</v>
      </c>
      <c r="H170" s="92">
        <v>3</v>
      </c>
      <c r="I170" s="87">
        <v>2</v>
      </c>
      <c r="J170" s="87">
        <v>2</v>
      </c>
      <c r="K170" s="90">
        <v>3593.58</v>
      </c>
      <c r="L170" s="90">
        <v>3593.58</v>
      </c>
      <c r="M170" s="87">
        <f>K170-L170</f>
        <v>0</v>
      </c>
      <c r="N170" s="146">
        <v>6</v>
      </c>
      <c r="O170" s="146">
        <v>12302.64</v>
      </c>
      <c r="P170" s="146">
        <v>12302.64</v>
      </c>
      <c r="Q170" s="90">
        <f>O170-P170</f>
        <v>0</v>
      </c>
      <c r="R170" s="20"/>
      <c r="S170" s="20"/>
      <c r="U170" s="20"/>
    </row>
    <row r="171" spans="1:1021" s="3" customFormat="1" ht="15" customHeight="1">
      <c r="A171" s="10">
        <v>152</v>
      </c>
      <c r="B171" s="21" t="s">
        <v>137</v>
      </c>
      <c r="C171" s="14" t="s">
        <v>19</v>
      </c>
      <c r="D171" s="21"/>
      <c r="E171" s="21" t="s">
        <v>32</v>
      </c>
      <c r="F171" s="21"/>
      <c r="G171" s="19" t="s">
        <v>33</v>
      </c>
      <c r="H171" s="80">
        <v>2</v>
      </c>
      <c r="I171" s="103"/>
      <c r="J171" s="103"/>
      <c r="K171" s="104"/>
      <c r="L171" s="104"/>
      <c r="M171" s="103"/>
      <c r="N171" s="84"/>
      <c r="O171" s="84"/>
      <c r="P171" s="84"/>
      <c r="Q171" s="84"/>
    </row>
    <row r="172" spans="1:1021" s="3" customFormat="1" ht="15" customHeight="1">
      <c r="A172" s="10"/>
      <c r="B172" s="21" t="s">
        <v>159</v>
      </c>
      <c r="C172" s="14"/>
      <c r="D172" s="21"/>
      <c r="E172" s="21"/>
      <c r="F172" s="21"/>
      <c r="G172" s="19" t="s">
        <v>22</v>
      </c>
      <c r="H172" s="80">
        <v>1</v>
      </c>
      <c r="I172" s="103"/>
      <c r="J172" s="103"/>
      <c r="K172" s="104"/>
      <c r="L172" s="104"/>
      <c r="M172" s="87">
        <f>K172-L172</f>
        <v>0</v>
      </c>
      <c r="N172" s="84"/>
      <c r="O172" s="84"/>
      <c r="P172" s="84"/>
      <c r="Q172" s="84"/>
    </row>
    <row r="173" spans="1:1021" ht="15" customHeight="1">
      <c r="A173" s="10">
        <v>153</v>
      </c>
      <c r="B173" s="21" t="s">
        <v>138</v>
      </c>
      <c r="C173" s="14" t="s">
        <v>19</v>
      </c>
      <c r="D173" s="10"/>
      <c r="E173" s="21" t="s">
        <v>39</v>
      </c>
      <c r="F173" s="22"/>
      <c r="G173" s="19" t="s">
        <v>22</v>
      </c>
      <c r="H173" s="92">
        <v>6</v>
      </c>
      <c r="I173" s="101"/>
      <c r="J173" s="101"/>
      <c r="K173" s="101"/>
      <c r="L173" s="101"/>
      <c r="M173" s="87">
        <f t="shared" ref="M173:M174" si="35">K173-L173</f>
        <v>0</v>
      </c>
      <c r="N173" s="101">
        <v>9</v>
      </c>
      <c r="O173" s="101">
        <v>26709.15</v>
      </c>
      <c r="P173" s="101">
        <v>26709.15</v>
      </c>
      <c r="Q173" s="90">
        <f t="shared" ref="Q173:Q174" si="36">O173-P173</f>
        <v>0</v>
      </c>
      <c r="R173" s="20"/>
      <c r="S173" s="20"/>
      <c r="U173" s="20"/>
    </row>
    <row r="174" spans="1:1021" ht="15" customHeight="1">
      <c r="A174" s="10">
        <v>154</v>
      </c>
      <c r="B174" s="21" t="s">
        <v>139</v>
      </c>
      <c r="C174" s="42" t="s">
        <v>19</v>
      </c>
      <c r="D174" s="43"/>
      <c r="E174" s="21" t="s">
        <v>39</v>
      </c>
      <c r="F174" s="23"/>
      <c r="G174" s="19" t="s">
        <v>22</v>
      </c>
      <c r="H174" s="92"/>
      <c r="I174" s="101"/>
      <c r="J174" s="101"/>
      <c r="K174" s="101"/>
      <c r="L174" s="101"/>
      <c r="M174" s="87">
        <f t="shared" si="35"/>
        <v>0</v>
      </c>
      <c r="N174" s="101"/>
      <c r="O174" s="166"/>
      <c r="P174" s="166"/>
      <c r="Q174" s="90">
        <f t="shared" si="36"/>
        <v>0</v>
      </c>
      <c r="R174" s="20"/>
      <c r="S174" s="20"/>
      <c r="U174" s="20"/>
    </row>
    <row r="175" spans="1:1021" ht="15" customHeight="1">
      <c r="A175" s="10">
        <v>155</v>
      </c>
      <c r="B175" s="21" t="s">
        <v>139</v>
      </c>
      <c r="C175" s="42" t="s">
        <v>19</v>
      </c>
      <c r="D175" s="43"/>
      <c r="E175" s="21" t="s">
        <v>39</v>
      </c>
      <c r="F175" s="44"/>
      <c r="G175" s="19" t="s">
        <v>25</v>
      </c>
      <c r="H175" s="167">
        <v>4</v>
      </c>
      <c r="I175" s="104"/>
      <c r="J175" s="104"/>
      <c r="K175" s="104"/>
      <c r="L175" s="104"/>
      <c r="M175" s="104"/>
      <c r="N175" s="104"/>
      <c r="O175" s="121"/>
      <c r="P175" s="121"/>
      <c r="Q175" s="104"/>
    </row>
    <row r="176" spans="1:1021" ht="15" customHeight="1">
      <c r="A176" s="10">
        <v>156</v>
      </c>
      <c r="B176" s="21" t="s">
        <v>140</v>
      </c>
      <c r="C176" s="14"/>
      <c r="D176" s="10"/>
      <c r="E176" s="21"/>
      <c r="F176" s="23"/>
      <c r="G176" s="19" t="s">
        <v>44</v>
      </c>
      <c r="H176" s="96"/>
      <c r="I176" s="97"/>
      <c r="J176" s="97"/>
      <c r="K176" s="97"/>
      <c r="L176" s="97"/>
      <c r="M176" s="84"/>
      <c r="N176" s="97"/>
      <c r="O176" s="128"/>
      <c r="P176" s="128"/>
      <c r="Q176" s="138"/>
      <c r="R176" s="18"/>
    </row>
    <row r="177" spans="1:1021" ht="15" customHeight="1">
      <c r="A177" s="10">
        <v>157</v>
      </c>
      <c r="B177" s="21" t="s">
        <v>141</v>
      </c>
      <c r="C177" s="14" t="s">
        <v>19</v>
      </c>
      <c r="D177" s="10"/>
      <c r="E177" s="21" t="s">
        <v>142</v>
      </c>
      <c r="F177" s="23"/>
      <c r="G177" s="19" t="s">
        <v>22</v>
      </c>
      <c r="H177" s="92">
        <v>9</v>
      </c>
      <c r="I177" s="87"/>
      <c r="J177" s="87"/>
      <c r="K177" s="87"/>
      <c r="L177" s="87"/>
      <c r="M177" s="87">
        <f>K177-L177</f>
        <v>0</v>
      </c>
      <c r="N177" s="87">
        <v>17</v>
      </c>
      <c r="O177" s="90">
        <v>33925.620000000003</v>
      </c>
      <c r="P177" s="90">
        <v>33925.620000000003</v>
      </c>
      <c r="Q177" s="90">
        <f>O177-P177</f>
        <v>0</v>
      </c>
      <c r="R177" s="20"/>
      <c r="S177" s="20"/>
      <c r="U177" s="20"/>
    </row>
    <row r="178" spans="1:1021" ht="15" customHeight="1">
      <c r="A178" s="10">
        <v>158</v>
      </c>
      <c r="B178" s="21" t="s">
        <v>141</v>
      </c>
      <c r="C178" s="14" t="s">
        <v>19</v>
      </c>
      <c r="D178" s="21"/>
      <c r="E178" s="21" t="s">
        <v>142</v>
      </c>
      <c r="F178" s="21"/>
      <c r="G178" s="19" t="s">
        <v>21</v>
      </c>
      <c r="H178" s="80"/>
      <c r="I178" s="115"/>
      <c r="J178" s="115"/>
      <c r="K178" s="120"/>
      <c r="L178" s="153"/>
      <c r="M178" s="115"/>
      <c r="N178" s="168"/>
      <c r="O178" s="169"/>
      <c r="P178" s="169"/>
      <c r="Q178" s="84"/>
      <c r="R178" s="18"/>
    </row>
    <row r="179" spans="1:1021" ht="15" customHeight="1">
      <c r="A179" s="10">
        <v>159</v>
      </c>
      <c r="B179" s="21" t="s">
        <v>143</v>
      </c>
      <c r="C179" s="14" t="s">
        <v>19</v>
      </c>
      <c r="D179" s="10"/>
      <c r="E179" s="21" t="s">
        <v>122</v>
      </c>
      <c r="F179" s="23"/>
      <c r="G179" s="19" t="s">
        <v>22</v>
      </c>
      <c r="H179" s="92">
        <v>36</v>
      </c>
      <c r="I179" s="87"/>
      <c r="J179" s="87"/>
      <c r="K179" s="87"/>
      <c r="L179" s="87"/>
      <c r="M179" s="87">
        <f>K179-L179</f>
        <v>0</v>
      </c>
      <c r="N179" s="87">
        <v>48</v>
      </c>
      <c r="O179" s="87">
        <f>5248.31+2828.8+26487.21</f>
        <v>34564.32</v>
      </c>
      <c r="P179" s="87">
        <f>5248.31+2828.8+26487.21</f>
        <v>34564.32</v>
      </c>
      <c r="Q179" s="90">
        <f>O179-P179</f>
        <v>0</v>
      </c>
      <c r="R179" s="20"/>
      <c r="S179" s="20"/>
      <c r="U179" s="20"/>
    </row>
    <row r="180" spans="1:1021" s="18" customFormat="1" ht="15" customHeight="1">
      <c r="A180" s="10">
        <v>160</v>
      </c>
      <c r="B180" s="45" t="s">
        <v>143</v>
      </c>
      <c r="C180" s="14" t="s">
        <v>19</v>
      </c>
      <c r="D180" s="10"/>
      <c r="E180" s="21"/>
      <c r="F180" s="22"/>
      <c r="G180" s="19" t="s">
        <v>47</v>
      </c>
      <c r="H180" s="80"/>
      <c r="I180" s="170"/>
      <c r="J180" s="170"/>
      <c r="K180" s="170"/>
      <c r="L180" s="170"/>
      <c r="M180" s="84"/>
      <c r="N180" s="171"/>
      <c r="O180" s="172"/>
      <c r="P180" s="172"/>
      <c r="Q180" s="84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</row>
    <row r="181" spans="1:1021" ht="15" customHeight="1">
      <c r="A181" s="10">
        <v>161</v>
      </c>
      <c r="B181" s="21" t="s">
        <v>144</v>
      </c>
      <c r="C181" s="14" t="s">
        <v>19</v>
      </c>
      <c r="D181" s="10"/>
      <c r="E181" s="21" t="s">
        <v>43</v>
      </c>
      <c r="F181" s="23"/>
      <c r="G181" s="19" t="s">
        <v>22</v>
      </c>
      <c r="H181" s="92">
        <v>1</v>
      </c>
      <c r="I181" s="87"/>
      <c r="J181" s="87"/>
      <c r="K181" s="87"/>
      <c r="L181" s="87"/>
      <c r="M181" s="87">
        <f>K181-L181</f>
        <v>0</v>
      </c>
      <c r="N181" s="87">
        <v>7</v>
      </c>
      <c r="O181" s="87">
        <v>10274.379999999999</v>
      </c>
      <c r="P181" s="87">
        <v>10274.379999999999</v>
      </c>
      <c r="Q181" s="90">
        <f>O181-P181</f>
        <v>0</v>
      </c>
      <c r="R181" s="20"/>
      <c r="S181" s="20"/>
      <c r="U181" s="20"/>
    </row>
    <row r="182" spans="1:1021" ht="15" customHeight="1">
      <c r="A182" s="10">
        <v>162</v>
      </c>
      <c r="B182" s="21" t="s">
        <v>145</v>
      </c>
      <c r="C182" s="14" t="s">
        <v>38</v>
      </c>
      <c r="D182" s="10"/>
      <c r="E182" s="21"/>
      <c r="F182" s="22"/>
      <c r="G182" s="19" t="s">
        <v>47</v>
      </c>
      <c r="H182" s="80">
        <v>10</v>
      </c>
      <c r="I182" s="84">
        <v>1</v>
      </c>
      <c r="J182" s="84">
        <v>1</v>
      </c>
      <c r="K182" s="84">
        <v>2152</v>
      </c>
      <c r="L182" s="84">
        <v>2152</v>
      </c>
      <c r="M182" s="84">
        <v>0</v>
      </c>
      <c r="N182" s="84">
        <v>5</v>
      </c>
      <c r="O182" s="95">
        <v>13808.4</v>
      </c>
      <c r="P182" s="95">
        <v>13808.4</v>
      </c>
      <c r="Q182" s="84">
        <v>0</v>
      </c>
      <c r="R182" s="18"/>
    </row>
    <row r="183" spans="1:1021" ht="15" customHeight="1">
      <c r="A183" s="10">
        <v>163</v>
      </c>
      <c r="B183" s="21" t="s">
        <v>145</v>
      </c>
      <c r="C183" s="14"/>
      <c r="D183" s="10"/>
      <c r="E183" s="21"/>
      <c r="F183" s="22"/>
      <c r="G183" s="19" t="s">
        <v>22</v>
      </c>
      <c r="H183" s="80">
        <v>2</v>
      </c>
      <c r="I183" s="84"/>
      <c r="J183" s="84"/>
      <c r="K183" s="84"/>
      <c r="L183" s="84"/>
      <c r="M183" s="87">
        <f t="shared" ref="M183:M184" si="37">K183-L183</f>
        <v>0</v>
      </c>
      <c r="N183" s="84"/>
      <c r="O183" s="84"/>
      <c r="P183" s="84"/>
      <c r="Q183" s="90">
        <f t="shared" ref="Q183:Q184" si="38">O183-P183</f>
        <v>0</v>
      </c>
      <c r="R183" s="20"/>
      <c r="S183" s="20"/>
      <c r="U183" s="20"/>
    </row>
    <row r="184" spans="1:1021" ht="15" customHeight="1">
      <c r="A184" s="10">
        <v>164</v>
      </c>
      <c r="B184" s="21" t="s">
        <v>146</v>
      </c>
      <c r="C184" s="14" t="s">
        <v>38</v>
      </c>
      <c r="D184" s="10"/>
      <c r="E184" s="21" t="s">
        <v>147</v>
      </c>
      <c r="F184" s="23"/>
      <c r="G184" s="19" t="s">
        <v>22</v>
      </c>
      <c r="H184" s="92">
        <v>2</v>
      </c>
      <c r="I184" s="87"/>
      <c r="J184" s="87"/>
      <c r="K184" s="87"/>
      <c r="L184" s="87"/>
      <c r="M184" s="87">
        <f t="shared" si="37"/>
        <v>0</v>
      </c>
      <c r="N184" s="173">
        <v>4</v>
      </c>
      <c r="O184" s="174">
        <v>13850.81</v>
      </c>
      <c r="P184" s="174">
        <v>13850.81</v>
      </c>
      <c r="Q184" s="90">
        <f t="shared" si="38"/>
        <v>0</v>
      </c>
      <c r="R184" s="20"/>
      <c r="S184" s="20"/>
      <c r="U184" s="20"/>
    </row>
    <row r="185" spans="1:1021" ht="15" customHeight="1">
      <c r="A185" s="10">
        <v>165</v>
      </c>
      <c r="B185" s="21" t="s">
        <v>146</v>
      </c>
      <c r="C185" s="14" t="s">
        <v>38</v>
      </c>
      <c r="D185" s="10"/>
      <c r="E185" s="21" t="s">
        <v>147</v>
      </c>
      <c r="F185" s="30"/>
      <c r="G185" s="19" t="s">
        <v>47</v>
      </c>
      <c r="H185" s="80">
        <v>2</v>
      </c>
      <c r="I185" s="84"/>
      <c r="J185" s="84"/>
      <c r="K185" s="84"/>
      <c r="L185" s="84"/>
      <c r="M185" s="84"/>
      <c r="N185" s="82">
        <v>2</v>
      </c>
      <c r="O185" s="82">
        <v>13064.66</v>
      </c>
      <c r="P185" s="82">
        <v>13064.66</v>
      </c>
      <c r="Q185" s="84">
        <v>0</v>
      </c>
      <c r="R185" s="18"/>
    </row>
    <row r="186" spans="1:1021" ht="15" customHeight="1">
      <c r="A186" s="10">
        <v>166</v>
      </c>
      <c r="B186" s="21" t="s">
        <v>145</v>
      </c>
      <c r="C186" s="14"/>
      <c r="D186" s="10"/>
      <c r="E186" s="21"/>
      <c r="F186" s="30"/>
      <c r="G186" s="19"/>
      <c r="H186" s="80"/>
      <c r="I186" s="84"/>
      <c r="J186" s="84"/>
      <c r="K186" s="84"/>
      <c r="L186" s="84"/>
      <c r="M186" s="84"/>
      <c r="N186" s="82"/>
      <c r="O186" s="129"/>
      <c r="P186" s="82"/>
      <c r="Q186" s="84"/>
      <c r="R186" s="18"/>
    </row>
    <row r="187" spans="1:1021" ht="15" customHeight="1">
      <c r="A187" s="10"/>
      <c r="B187" s="21" t="s">
        <v>145</v>
      </c>
      <c r="C187" s="14"/>
      <c r="D187" s="10"/>
      <c r="E187" s="21"/>
      <c r="F187" s="30"/>
      <c r="G187" s="19" t="s">
        <v>25</v>
      </c>
      <c r="H187" s="80">
        <v>8</v>
      </c>
      <c r="I187" s="84"/>
      <c r="J187" s="84"/>
      <c r="K187" s="84"/>
      <c r="L187" s="84"/>
      <c r="M187" s="84"/>
      <c r="N187" s="82"/>
      <c r="O187" s="129"/>
      <c r="P187" s="82"/>
      <c r="Q187" s="84"/>
      <c r="R187" s="18"/>
    </row>
    <row r="188" spans="1:1021" ht="15" customHeight="1">
      <c r="A188" s="10">
        <v>167</v>
      </c>
      <c r="B188" s="21" t="s">
        <v>148</v>
      </c>
      <c r="C188" s="14" t="s">
        <v>19</v>
      </c>
      <c r="D188" s="10"/>
      <c r="E188" s="21"/>
      <c r="F188" s="22"/>
      <c r="G188" s="19" t="s">
        <v>25</v>
      </c>
      <c r="H188" s="80">
        <v>9</v>
      </c>
      <c r="I188" s="104"/>
      <c r="J188" s="104"/>
      <c r="K188" s="104"/>
      <c r="L188" s="104"/>
      <c r="M188" s="104"/>
      <c r="N188" s="104"/>
      <c r="O188" s="121"/>
      <c r="P188" s="104"/>
      <c r="Q188" s="104"/>
    </row>
    <row r="189" spans="1:1021" ht="15" customHeight="1">
      <c r="A189" s="10">
        <v>168</v>
      </c>
      <c r="B189" s="21" t="s">
        <v>148</v>
      </c>
      <c r="C189" s="14" t="s">
        <v>19</v>
      </c>
      <c r="D189" s="10"/>
      <c r="E189" s="21" t="s">
        <v>24</v>
      </c>
      <c r="F189" s="30"/>
      <c r="G189" s="19" t="s">
        <v>22</v>
      </c>
      <c r="H189" s="92"/>
      <c r="I189" s="87"/>
      <c r="J189" s="87"/>
      <c r="K189" s="87"/>
      <c r="L189" s="87"/>
      <c r="M189" s="87">
        <f t="shared" ref="M189:M190" si="39">K189-L189</f>
        <v>0</v>
      </c>
      <c r="N189" s="175"/>
      <c r="O189" s="176"/>
      <c r="P189" s="176"/>
      <c r="Q189" s="90">
        <f t="shared" ref="Q189:Q190" si="40">O189-P189</f>
        <v>0</v>
      </c>
      <c r="R189" s="20"/>
      <c r="S189" s="20"/>
      <c r="U189" s="20"/>
    </row>
    <row r="190" spans="1:1021" ht="15" customHeight="1">
      <c r="A190" s="10">
        <v>169</v>
      </c>
      <c r="B190" s="21" t="s">
        <v>149</v>
      </c>
      <c r="C190" s="14" t="s">
        <v>19</v>
      </c>
      <c r="D190" s="10"/>
      <c r="E190" s="21" t="s">
        <v>39</v>
      </c>
      <c r="F190" s="22"/>
      <c r="G190" s="19" t="s">
        <v>22</v>
      </c>
      <c r="H190" s="92">
        <v>2</v>
      </c>
      <c r="I190" s="87"/>
      <c r="J190" s="87"/>
      <c r="K190" s="87"/>
      <c r="L190" s="87"/>
      <c r="M190" s="87">
        <f t="shared" si="39"/>
        <v>0</v>
      </c>
      <c r="N190" s="87">
        <v>6</v>
      </c>
      <c r="O190" s="87">
        <v>6306.59</v>
      </c>
      <c r="P190" s="87">
        <v>6306.59</v>
      </c>
      <c r="Q190" s="90">
        <f t="shared" si="40"/>
        <v>0</v>
      </c>
      <c r="R190" s="20"/>
      <c r="S190" s="20"/>
      <c r="T190" s="18"/>
      <c r="U190" s="20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</row>
    <row r="191" spans="1:1021" ht="15" customHeight="1">
      <c r="A191" s="10">
        <v>170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25</v>
      </c>
      <c r="H191" s="80"/>
      <c r="I191" s="84"/>
      <c r="J191" s="84"/>
      <c r="K191" s="84"/>
      <c r="L191" s="84"/>
      <c r="M191" s="84"/>
      <c r="N191" s="84"/>
      <c r="O191" s="84"/>
      <c r="P191" s="84"/>
      <c r="Q191" s="84"/>
      <c r="R191" s="18"/>
    </row>
    <row r="192" spans="1:1021" ht="15" customHeight="1">
      <c r="A192" s="10">
        <v>171</v>
      </c>
      <c r="B192" s="21" t="s">
        <v>150</v>
      </c>
      <c r="C192" s="14" t="s">
        <v>19</v>
      </c>
      <c r="D192" s="10"/>
      <c r="E192" s="21" t="s">
        <v>39</v>
      </c>
      <c r="F192" s="22"/>
      <c r="G192" s="19" t="s">
        <v>22</v>
      </c>
      <c r="H192" s="92">
        <v>4</v>
      </c>
      <c r="I192" s="87"/>
      <c r="J192" s="87"/>
      <c r="K192" s="87"/>
      <c r="L192" s="87"/>
      <c r="M192" s="87">
        <f>K192-L192</f>
        <v>0</v>
      </c>
      <c r="N192" s="87"/>
      <c r="O192" s="93"/>
      <c r="P192" s="93"/>
      <c r="Q192" s="90">
        <f>O192-P192</f>
        <v>0</v>
      </c>
      <c r="R192" s="20"/>
      <c r="S192" s="20"/>
      <c r="U192" s="20"/>
    </row>
    <row r="193" spans="1:1021" ht="15" customHeight="1">
      <c r="A193" s="10">
        <v>172</v>
      </c>
      <c r="B193" s="21" t="s">
        <v>150</v>
      </c>
      <c r="C193" s="14" t="s">
        <v>19</v>
      </c>
      <c r="D193" s="43"/>
      <c r="E193" s="21" t="s">
        <v>39</v>
      </c>
      <c r="F193" s="44"/>
      <c r="G193" s="19" t="s">
        <v>25</v>
      </c>
      <c r="H193" s="167"/>
      <c r="I193" s="84"/>
      <c r="J193" s="84"/>
      <c r="K193" s="84"/>
      <c r="L193" s="84"/>
      <c r="M193" s="84"/>
      <c r="N193" s="84"/>
      <c r="O193" s="95"/>
      <c r="P193" s="84"/>
      <c r="Q193" s="84"/>
      <c r="R193" s="18"/>
    </row>
    <row r="194" spans="1:1021" ht="15" customHeight="1">
      <c r="A194" s="10">
        <v>173</v>
      </c>
      <c r="B194" s="21" t="s">
        <v>151</v>
      </c>
      <c r="C194" s="14" t="s">
        <v>19</v>
      </c>
      <c r="D194" s="43"/>
      <c r="E194" s="21" t="s">
        <v>39</v>
      </c>
      <c r="F194" s="23"/>
      <c r="G194" s="19" t="s">
        <v>22</v>
      </c>
      <c r="H194" s="177">
        <v>3</v>
      </c>
      <c r="I194" s="87"/>
      <c r="J194" s="87"/>
      <c r="K194" s="87"/>
      <c r="L194" s="87"/>
      <c r="M194" s="87">
        <f>K194-L194</f>
        <v>0</v>
      </c>
      <c r="N194" s="87"/>
      <c r="O194" s="93"/>
      <c r="P194" s="93"/>
      <c r="Q194" s="90">
        <f>O194-P194</f>
        <v>0</v>
      </c>
      <c r="R194" s="20"/>
      <c r="S194" s="20"/>
      <c r="U194" s="20"/>
    </row>
    <row r="195" spans="1:1021" ht="15" customHeight="1">
      <c r="A195" s="10">
        <v>174</v>
      </c>
      <c r="B195" s="21" t="s">
        <v>151</v>
      </c>
      <c r="C195" s="14"/>
      <c r="D195" s="10"/>
      <c r="E195" s="21"/>
      <c r="F195" s="23"/>
      <c r="G195" s="19" t="s">
        <v>25</v>
      </c>
      <c r="H195" s="80"/>
      <c r="I195" s="84"/>
      <c r="J195" s="84"/>
      <c r="K195" s="84"/>
      <c r="L195" s="84"/>
      <c r="M195" s="84"/>
      <c r="N195" s="84"/>
      <c r="O195" s="95"/>
      <c r="P195" s="95"/>
      <c r="Q195" s="13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ht="15" customHeight="1">
      <c r="A196" s="10">
        <v>175</v>
      </c>
      <c r="B196" s="21" t="s">
        <v>152</v>
      </c>
      <c r="C196" s="14" t="s">
        <v>19</v>
      </c>
      <c r="D196" s="10"/>
      <c r="E196" s="21" t="s">
        <v>39</v>
      </c>
      <c r="F196" s="23"/>
      <c r="G196" s="19" t="s">
        <v>22</v>
      </c>
      <c r="H196" s="92">
        <v>1</v>
      </c>
      <c r="I196" s="87"/>
      <c r="J196" s="87"/>
      <c r="K196" s="87"/>
      <c r="L196" s="87"/>
      <c r="M196" s="87">
        <f>K196-L196</f>
        <v>0</v>
      </c>
      <c r="N196" s="87">
        <v>6</v>
      </c>
      <c r="O196" s="93">
        <v>14287.55</v>
      </c>
      <c r="P196" s="93">
        <v>14287.55</v>
      </c>
      <c r="Q196" s="90">
        <f>O196-P196</f>
        <v>0</v>
      </c>
      <c r="R196" s="20"/>
      <c r="S196" s="20"/>
      <c r="T196" s="18"/>
      <c r="U196" s="20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</row>
    <row r="197" spans="1:1021" s="3" customFormat="1" ht="15" customHeight="1">
      <c r="A197" s="10">
        <v>176</v>
      </c>
      <c r="B197" s="21" t="s">
        <v>152</v>
      </c>
      <c r="C197" s="14" t="s">
        <v>19</v>
      </c>
      <c r="D197" s="10"/>
      <c r="E197" s="21" t="s">
        <v>39</v>
      </c>
      <c r="F197" s="22"/>
      <c r="G197" s="19" t="s">
        <v>25</v>
      </c>
      <c r="H197" s="80"/>
      <c r="I197" s="104"/>
      <c r="J197" s="104"/>
      <c r="K197" s="104"/>
      <c r="L197" s="104"/>
      <c r="M197" s="104"/>
      <c r="N197" s="104"/>
      <c r="O197" s="121"/>
      <c r="P197" s="104"/>
      <c r="Q197" s="104"/>
    </row>
    <row r="198" spans="1:1021" s="3" customFormat="1" ht="15" customHeight="1">
      <c r="A198" s="10">
        <v>177</v>
      </c>
      <c r="B198" s="29" t="s">
        <v>153</v>
      </c>
      <c r="C198" s="14" t="s">
        <v>19</v>
      </c>
      <c r="D198" s="10"/>
      <c r="E198" s="21" t="s">
        <v>43</v>
      </c>
      <c r="F198" s="22"/>
      <c r="G198" s="19" t="s">
        <v>44</v>
      </c>
      <c r="H198" s="80">
        <v>4</v>
      </c>
      <c r="I198" s="105"/>
      <c r="J198" s="105"/>
      <c r="K198" s="104"/>
      <c r="L198" s="106"/>
      <c r="M198" s="105"/>
      <c r="N198" s="107">
        <v>5</v>
      </c>
      <c r="O198" s="108">
        <v>26805.200000000001</v>
      </c>
      <c r="P198" s="108">
        <v>14033.2</v>
      </c>
      <c r="Q198" s="107">
        <v>12772</v>
      </c>
      <c r="R198" s="18"/>
    </row>
    <row r="199" spans="1:1021" s="3" customFormat="1" ht="15" customHeight="1">
      <c r="A199" s="10">
        <v>178</v>
      </c>
      <c r="B199" s="21" t="s">
        <v>153</v>
      </c>
      <c r="C199" s="14" t="s">
        <v>19</v>
      </c>
      <c r="D199" s="10"/>
      <c r="E199" s="21" t="s">
        <v>43</v>
      </c>
      <c r="F199" s="23"/>
      <c r="G199" s="19" t="s">
        <v>22</v>
      </c>
      <c r="H199" s="92">
        <v>5</v>
      </c>
      <c r="I199" s="87"/>
      <c r="J199" s="87"/>
      <c r="K199" s="87"/>
      <c r="L199" s="87"/>
      <c r="M199" s="87">
        <f>K199-L199</f>
        <v>0</v>
      </c>
      <c r="N199" s="87">
        <v>15</v>
      </c>
      <c r="O199" s="99">
        <v>43304.42</v>
      </c>
      <c r="P199" s="99">
        <v>43304.42</v>
      </c>
      <c r="Q199" s="90">
        <f>O199-P199</f>
        <v>0</v>
      </c>
      <c r="R199" s="20"/>
      <c r="S199" s="20"/>
      <c r="U199" s="20"/>
    </row>
    <row r="200" spans="1:1021" s="3" customFormat="1" ht="15" customHeight="1">
      <c r="A200" s="10">
        <v>179</v>
      </c>
      <c r="B200" s="21" t="s">
        <v>153</v>
      </c>
      <c r="C200" s="14" t="s">
        <v>19</v>
      </c>
      <c r="D200" s="10"/>
      <c r="E200" s="21" t="s">
        <v>39</v>
      </c>
      <c r="F200" s="22"/>
      <c r="G200" s="19" t="s">
        <v>25</v>
      </c>
      <c r="H200" s="80"/>
      <c r="I200" s="84"/>
      <c r="J200" s="84"/>
      <c r="K200" s="84"/>
      <c r="L200" s="84"/>
      <c r="M200" s="84"/>
      <c r="N200" s="84"/>
      <c r="O200" s="95"/>
      <c r="P200" s="84"/>
      <c r="Q200" s="84"/>
      <c r="R200" s="18"/>
    </row>
    <row r="201" spans="1:1021" s="3" customFormat="1" ht="15" customHeight="1">
      <c r="A201" s="10">
        <v>180</v>
      </c>
      <c r="B201" s="21" t="s">
        <v>154</v>
      </c>
      <c r="C201" s="14" t="s">
        <v>19</v>
      </c>
      <c r="D201" s="10"/>
      <c r="E201" s="21" t="s">
        <v>24</v>
      </c>
      <c r="F201" s="22"/>
      <c r="G201" s="19" t="s">
        <v>22</v>
      </c>
      <c r="H201" s="92">
        <v>2</v>
      </c>
      <c r="I201" s="87"/>
      <c r="J201" s="87"/>
      <c r="K201" s="87"/>
      <c r="L201" s="87"/>
      <c r="M201" s="87">
        <f t="shared" ref="M201:M203" si="41">K201-L201</f>
        <v>0</v>
      </c>
      <c r="N201" s="87">
        <v>4</v>
      </c>
      <c r="O201" s="93">
        <f>7049.94+2685.19</f>
        <v>9735.1299999999992</v>
      </c>
      <c r="P201" s="93">
        <f>7049.94+2685.19</f>
        <v>9735.1299999999992</v>
      </c>
      <c r="Q201" s="90">
        <f t="shared" ref="Q201:Q203" si="42">O201-P201</f>
        <v>0</v>
      </c>
      <c r="R201" s="20"/>
      <c r="S201" s="20"/>
      <c r="U201" s="20"/>
    </row>
    <row r="202" spans="1:1021" s="3" customFormat="1" ht="15" customHeight="1">
      <c r="A202" s="10">
        <v>181</v>
      </c>
      <c r="B202" s="21" t="s">
        <v>155</v>
      </c>
      <c r="C202" s="14" t="s">
        <v>19</v>
      </c>
      <c r="D202" s="10"/>
      <c r="E202" s="21"/>
      <c r="F202" s="23"/>
      <c r="G202" s="19" t="s">
        <v>22</v>
      </c>
      <c r="H202" s="92">
        <v>2</v>
      </c>
      <c r="I202" s="87"/>
      <c r="J202" s="87"/>
      <c r="K202" s="87"/>
      <c r="L202" s="87"/>
      <c r="M202" s="87">
        <f t="shared" si="41"/>
        <v>0</v>
      </c>
      <c r="N202" s="87">
        <v>6</v>
      </c>
      <c r="O202" s="93">
        <v>70947.22</v>
      </c>
      <c r="P202" s="93">
        <v>70947.22</v>
      </c>
      <c r="Q202" s="90">
        <f t="shared" si="42"/>
        <v>0</v>
      </c>
      <c r="R202" s="20"/>
      <c r="S202" s="20"/>
      <c r="U202" s="20"/>
    </row>
    <row r="203" spans="1:1021" s="3" customFormat="1" ht="15" customHeight="1">
      <c r="A203" s="10">
        <v>182</v>
      </c>
      <c r="B203" s="21" t="s">
        <v>156</v>
      </c>
      <c r="C203" s="14" t="s">
        <v>19</v>
      </c>
      <c r="D203" s="10"/>
      <c r="E203" s="21" t="s">
        <v>24</v>
      </c>
      <c r="F203" s="23"/>
      <c r="G203" s="19" t="s">
        <v>22</v>
      </c>
      <c r="H203" s="92">
        <v>2</v>
      </c>
      <c r="I203" s="87"/>
      <c r="J203" s="87"/>
      <c r="K203" s="87"/>
      <c r="L203" s="87"/>
      <c r="M203" s="87">
        <f t="shared" si="41"/>
        <v>0</v>
      </c>
      <c r="N203" s="87"/>
      <c r="O203" s="93"/>
      <c r="P203" s="93"/>
      <c r="Q203" s="90">
        <f t="shared" si="42"/>
        <v>0</v>
      </c>
      <c r="R203" s="20"/>
      <c r="S203" s="20"/>
      <c r="U203" s="20"/>
    </row>
    <row r="204" spans="1:1021" s="3" customFormat="1" ht="15" customHeight="1">
      <c r="A204" s="10">
        <v>183</v>
      </c>
      <c r="B204" s="21" t="s">
        <v>156</v>
      </c>
      <c r="C204" s="14" t="s">
        <v>19</v>
      </c>
      <c r="D204" s="10"/>
      <c r="E204" s="21" t="s">
        <v>39</v>
      </c>
      <c r="F204" s="29"/>
      <c r="G204" s="19" t="s">
        <v>25</v>
      </c>
      <c r="H204" s="96">
        <v>3</v>
      </c>
      <c r="I204" s="178"/>
      <c r="J204" s="178"/>
      <c r="K204" s="178"/>
      <c r="L204" s="178"/>
      <c r="M204" s="178"/>
      <c r="N204" s="178"/>
      <c r="O204" s="179"/>
      <c r="P204" s="178"/>
      <c r="Q204" s="178"/>
    </row>
    <row r="205" spans="1:1021" s="3" customFormat="1" ht="15" customHeight="1">
      <c r="A205" s="10">
        <v>184</v>
      </c>
      <c r="B205" s="21" t="s">
        <v>157</v>
      </c>
      <c r="C205" s="14" t="s">
        <v>19</v>
      </c>
      <c r="D205" s="10"/>
      <c r="E205" s="21" t="s">
        <v>158</v>
      </c>
      <c r="F205" s="22"/>
      <c r="G205" s="19" t="s">
        <v>21</v>
      </c>
      <c r="H205" s="80"/>
      <c r="I205" s="115"/>
      <c r="J205" s="127"/>
      <c r="K205" s="143"/>
      <c r="L205" s="143"/>
      <c r="M205" s="127"/>
      <c r="N205" s="84"/>
      <c r="O205" s="84"/>
      <c r="P205" s="84"/>
      <c r="Q205" s="84"/>
    </row>
    <row r="206" spans="1:1021" s="3" customFormat="1" ht="15" customHeight="1">
      <c r="A206" s="10">
        <v>185</v>
      </c>
      <c r="B206" s="21" t="s">
        <v>157</v>
      </c>
      <c r="C206" s="14" t="s">
        <v>19</v>
      </c>
      <c r="D206" s="10"/>
      <c r="E206" s="21"/>
      <c r="F206" s="23"/>
      <c r="G206" s="19" t="s">
        <v>22</v>
      </c>
      <c r="H206" s="92"/>
      <c r="I206" s="87"/>
      <c r="J206" s="87"/>
      <c r="K206" s="87"/>
      <c r="L206" s="87"/>
      <c r="M206" s="87">
        <f>K206-L206</f>
        <v>0</v>
      </c>
      <c r="N206" s="87"/>
      <c r="O206" s="93"/>
      <c r="P206" s="93"/>
      <c r="Q206" s="90">
        <f>O206-P206</f>
        <v>0</v>
      </c>
      <c r="R206" s="20"/>
      <c r="S206" s="20"/>
      <c r="U206" s="20"/>
    </row>
    <row r="207" spans="1:1021" s="3" customFormat="1" ht="15" customHeight="1">
      <c r="A207" s="10">
        <v>186</v>
      </c>
      <c r="B207" s="21" t="s">
        <v>159</v>
      </c>
      <c r="C207" s="14"/>
      <c r="D207" s="10"/>
      <c r="E207" s="21"/>
      <c r="F207" s="23"/>
      <c r="G207" s="19"/>
      <c r="H207" s="92"/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U207" s="20"/>
    </row>
    <row r="208" spans="1:1021" s="3" customFormat="1" ht="15" customHeight="1">
      <c r="A208" s="10">
        <v>187</v>
      </c>
      <c r="B208" s="21" t="s">
        <v>159</v>
      </c>
      <c r="C208" s="14"/>
      <c r="D208" s="10"/>
      <c r="E208" s="21"/>
      <c r="F208" s="23"/>
      <c r="G208" s="19" t="s">
        <v>33</v>
      </c>
      <c r="H208" s="92">
        <v>4</v>
      </c>
      <c r="I208" s="87"/>
      <c r="J208" s="87"/>
      <c r="K208" s="87"/>
      <c r="L208" s="87"/>
      <c r="M208" s="87"/>
      <c r="N208" s="87"/>
      <c r="O208" s="93"/>
      <c r="P208" s="93"/>
      <c r="Q208" s="90"/>
      <c r="R208" s="20"/>
      <c r="S208" s="20"/>
      <c r="U208" s="20"/>
    </row>
    <row r="209" spans="1:1021" s="3" customFormat="1" ht="15" customHeight="1">
      <c r="A209" s="10">
        <v>188</v>
      </c>
      <c r="B209" s="21" t="s">
        <v>160</v>
      </c>
      <c r="C209" s="14"/>
      <c r="D209" s="10"/>
      <c r="E209" s="21"/>
      <c r="F209" s="22"/>
      <c r="G209" s="19" t="s">
        <v>33</v>
      </c>
      <c r="H209" s="92"/>
      <c r="I209" s="87"/>
      <c r="J209" s="87"/>
      <c r="K209" s="90"/>
      <c r="L209" s="90"/>
      <c r="M209" s="87"/>
      <c r="N209" s="87"/>
      <c r="O209" s="93"/>
      <c r="P209" s="93"/>
      <c r="Q209" s="90"/>
    </row>
    <row r="210" spans="1:1021" s="3" customFormat="1" ht="15" customHeight="1">
      <c r="A210" s="10"/>
      <c r="B210" s="39" t="s">
        <v>254</v>
      </c>
      <c r="C210" s="14"/>
      <c r="D210" s="11"/>
      <c r="E210" s="21"/>
      <c r="F210" s="46"/>
      <c r="G210" s="19" t="s">
        <v>25</v>
      </c>
      <c r="H210" s="116">
        <v>1</v>
      </c>
      <c r="I210" s="117"/>
      <c r="J210" s="117"/>
      <c r="K210" s="119"/>
      <c r="L210" s="119"/>
      <c r="M210" s="87"/>
      <c r="N210" s="117"/>
      <c r="O210" s="118"/>
      <c r="P210" s="118"/>
      <c r="Q210" s="90"/>
    </row>
    <row r="211" spans="1:1021" s="3" customFormat="1" ht="15" customHeight="1">
      <c r="A211" s="10">
        <v>189</v>
      </c>
      <c r="B211" s="39" t="s">
        <v>161</v>
      </c>
      <c r="C211" s="14" t="s">
        <v>38</v>
      </c>
      <c r="D211" s="11"/>
      <c r="E211" s="21" t="s">
        <v>24</v>
      </c>
      <c r="F211" s="46"/>
      <c r="G211" s="19" t="s">
        <v>25</v>
      </c>
      <c r="H211" s="96"/>
      <c r="I211" s="97"/>
      <c r="J211" s="97"/>
      <c r="K211" s="180"/>
      <c r="L211" s="180"/>
      <c r="M211" s="84"/>
      <c r="N211" s="97"/>
      <c r="O211" s="128"/>
      <c r="P211" s="128"/>
      <c r="Q211" s="84"/>
      <c r="R211" s="18"/>
    </row>
    <row r="212" spans="1:1021" s="3" customFormat="1" ht="15" customHeight="1">
      <c r="A212" s="10">
        <v>190</v>
      </c>
      <c r="B212" s="47" t="s">
        <v>161</v>
      </c>
      <c r="C212" s="48" t="s">
        <v>38</v>
      </c>
      <c r="D212" s="11"/>
      <c r="E212" s="39"/>
      <c r="F212" s="26"/>
      <c r="G212" s="27" t="s">
        <v>22</v>
      </c>
      <c r="H212" s="116">
        <v>6</v>
      </c>
      <c r="I212" s="87"/>
      <c r="J212" s="87"/>
      <c r="K212" s="87"/>
      <c r="L212" s="87"/>
      <c r="M212" s="87">
        <f>K212-L212</f>
        <v>0</v>
      </c>
      <c r="N212" s="87"/>
      <c r="O212" s="93"/>
      <c r="P212" s="93"/>
      <c r="Q212" s="90">
        <f>O212-P212</f>
        <v>0</v>
      </c>
      <c r="R212" s="20"/>
      <c r="S212" s="20"/>
      <c r="U212" s="20"/>
    </row>
    <row r="213" spans="1:1021" s="3" customFormat="1" ht="15" customHeight="1">
      <c r="A213" s="10">
        <v>191</v>
      </c>
      <c r="B213" s="39" t="s">
        <v>162</v>
      </c>
      <c r="C213" s="14"/>
      <c r="D213" s="11"/>
      <c r="E213" s="21"/>
      <c r="F213" s="46"/>
      <c r="G213" s="19" t="s">
        <v>25</v>
      </c>
      <c r="H213" s="96"/>
      <c r="I213" s="104"/>
      <c r="J213" s="104"/>
      <c r="K213" s="104"/>
      <c r="L213" s="104"/>
      <c r="M213" s="104"/>
      <c r="N213" s="104"/>
      <c r="O213" s="121"/>
      <c r="P213" s="104"/>
      <c r="Q213" s="104"/>
    </row>
    <row r="214" spans="1:1021" s="3" customFormat="1" ht="15" customHeight="1">
      <c r="A214" s="10">
        <v>192</v>
      </c>
      <c r="B214" s="29" t="s">
        <v>163</v>
      </c>
      <c r="C214" s="14" t="s">
        <v>19</v>
      </c>
      <c r="D214" s="10"/>
      <c r="E214" s="21" t="s">
        <v>43</v>
      </c>
      <c r="F214" s="22"/>
      <c r="G214" s="19" t="s">
        <v>44</v>
      </c>
      <c r="H214" s="80">
        <v>6</v>
      </c>
      <c r="I214" s="105"/>
      <c r="J214" s="105"/>
      <c r="K214" s="104"/>
      <c r="L214" s="106"/>
      <c r="M214" s="105"/>
      <c r="N214" s="107">
        <v>5</v>
      </c>
      <c r="O214" s="108">
        <v>10625.55</v>
      </c>
      <c r="P214" s="108">
        <v>10625.55</v>
      </c>
      <c r="Q214" s="107"/>
      <c r="R214" s="18"/>
    </row>
    <row r="215" spans="1:1021" s="3" customFormat="1" ht="15" customHeight="1">
      <c r="A215" s="10">
        <v>193</v>
      </c>
      <c r="B215" s="39" t="s">
        <v>164</v>
      </c>
      <c r="C215" s="48" t="s">
        <v>19</v>
      </c>
      <c r="D215" s="11"/>
      <c r="E215" s="39" t="s">
        <v>24</v>
      </c>
      <c r="F215" s="26"/>
      <c r="G215" s="27" t="s">
        <v>22</v>
      </c>
      <c r="H215" s="116">
        <v>16</v>
      </c>
      <c r="I215" s="87">
        <v>4</v>
      </c>
      <c r="J215" s="87">
        <v>4</v>
      </c>
      <c r="K215" s="87">
        <v>6400.65</v>
      </c>
      <c r="L215" s="87">
        <v>6400.65</v>
      </c>
      <c r="M215" s="87">
        <f>K215-L215</f>
        <v>0</v>
      </c>
      <c r="N215" s="87">
        <v>16</v>
      </c>
      <c r="O215" s="93">
        <f>4085.15+32229.5</f>
        <v>36314.65</v>
      </c>
      <c r="P215" s="93">
        <f>4085.15+32229.5</f>
        <v>36314.65</v>
      </c>
      <c r="Q215" s="90">
        <f>O215-P215</f>
        <v>0</v>
      </c>
      <c r="R215" s="20"/>
      <c r="S215" s="20"/>
      <c r="U215" s="20"/>
    </row>
    <row r="216" spans="1:1021" s="3" customFormat="1" ht="15" customHeight="1">
      <c r="A216" s="10">
        <v>194</v>
      </c>
      <c r="B216" s="21" t="s">
        <v>164</v>
      </c>
      <c r="C216" s="49" t="s">
        <v>19</v>
      </c>
      <c r="D216" s="50"/>
      <c r="E216" s="21" t="s">
        <v>24</v>
      </c>
      <c r="F216" s="51"/>
      <c r="G216" s="19" t="s">
        <v>25</v>
      </c>
      <c r="H216" s="181">
        <v>2</v>
      </c>
      <c r="I216" s="178"/>
      <c r="J216" s="178"/>
      <c r="K216" s="178"/>
      <c r="L216" s="178"/>
      <c r="M216" s="104"/>
      <c r="N216" s="178"/>
      <c r="O216" s="179"/>
      <c r="P216" s="179"/>
      <c r="Q216" s="104"/>
      <c r="R216" s="18"/>
    </row>
    <row r="217" spans="1:1021" s="3" customFormat="1" ht="15" customHeight="1">
      <c r="A217" s="10">
        <v>195</v>
      </c>
      <c r="B217" s="21" t="s">
        <v>165</v>
      </c>
      <c r="C217" s="42" t="s">
        <v>19</v>
      </c>
      <c r="D217" s="43"/>
      <c r="E217" s="21" t="s">
        <v>20</v>
      </c>
      <c r="F217" s="52"/>
      <c r="G217" s="19" t="s">
        <v>22</v>
      </c>
      <c r="H217" s="177"/>
      <c r="I217" s="87"/>
      <c r="J217" s="87"/>
      <c r="K217" s="87"/>
      <c r="L217" s="87"/>
      <c r="M217" s="87">
        <f>K217-L217</f>
        <v>0</v>
      </c>
      <c r="N217" s="87"/>
      <c r="O217" s="87"/>
      <c r="P217" s="87"/>
      <c r="Q217" s="90">
        <f>O217-P217</f>
        <v>0</v>
      </c>
      <c r="R217" s="20"/>
      <c r="S217" s="20"/>
      <c r="U217" s="20"/>
    </row>
    <row r="218" spans="1:1021" s="3" customFormat="1" ht="15" customHeight="1">
      <c r="A218" s="10">
        <v>196</v>
      </c>
      <c r="B218" s="21" t="s">
        <v>165</v>
      </c>
      <c r="C218" s="14" t="s">
        <v>19</v>
      </c>
      <c r="D218" s="10"/>
      <c r="E218" s="21" t="s">
        <v>20</v>
      </c>
      <c r="F218" s="22"/>
      <c r="G218" s="19" t="s">
        <v>21</v>
      </c>
      <c r="H218" s="80">
        <v>4</v>
      </c>
      <c r="I218" s="115">
        <v>5</v>
      </c>
      <c r="J218" s="127">
        <v>5</v>
      </c>
      <c r="K218" s="143">
        <v>23411.8</v>
      </c>
      <c r="L218" s="143">
        <v>23411.8</v>
      </c>
      <c r="M218" s="127"/>
      <c r="N218" s="83"/>
      <c r="O218" s="122"/>
      <c r="P218" s="122"/>
      <c r="Q218" s="84"/>
      <c r="R218" s="18"/>
    </row>
    <row r="219" spans="1:1021" s="3" customFormat="1" ht="15" customHeight="1">
      <c r="A219" s="10">
        <v>197</v>
      </c>
      <c r="B219" s="21" t="s">
        <v>166</v>
      </c>
      <c r="C219" s="42" t="s">
        <v>38</v>
      </c>
      <c r="D219" s="22" t="s">
        <v>167</v>
      </c>
      <c r="E219" s="21" t="s">
        <v>24</v>
      </c>
      <c r="F219" s="23"/>
      <c r="G219" s="19" t="s">
        <v>22</v>
      </c>
      <c r="H219" s="177"/>
      <c r="I219" s="87"/>
      <c r="J219" s="87"/>
      <c r="K219" s="87"/>
      <c r="L219" s="87"/>
      <c r="M219" s="87">
        <f t="shared" ref="M219:M220" si="43">K219-L219</f>
        <v>0</v>
      </c>
      <c r="N219" s="87">
        <v>1</v>
      </c>
      <c r="O219" s="93">
        <v>5207.3599999999997</v>
      </c>
      <c r="P219" s="93">
        <v>5207.3599999999997</v>
      </c>
      <c r="Q219" s="90">
        <f t="shared" ref="Q219:Q220" si="44">O219-P219</f>
        <v>0</v>
      </c>
      <c r="R219" s="20"/>
      <c r="S219" s="20"/>
      <c r="U219" s="20"/>
    </row>
    <row r="220" spans="1:1021" s="18" customFormat="1" ht="15" customHeight="1">
      <c r="A220" s="10">
        <v>198</v>
      </c>
      <c r="B220" s="21" t="s">
        <v>168</v>
      </c>
      <c r="C220" s="14" t="s">
        <v>19</v>
      </c>
      <c r="D220" s="10"/>
      <c r="E220" s="21" t="s">
        <v>24</v>
      </c>
      <c r="F220" s="23"/>
      <c r="G220" s="19" t="s">
        <v>22</v>
      </c>
      <c r="H220" s="92">
        <v>14</v>
      </c>
      <c r="I220" s="87">
        <v>12</v>
      </c>
      <c r="J220" s="87">
        <v>12</v>
      </c>
      <c r="K220" s="87">
        <v>9974.2199999999993</v>
      </c>
      <c r="L220" s="87">
        <v>9974.2199999999993</v>
      </c>
      <c r="M220" s="87">
        <f t="shared" si="43"/>
        <v>0</v>
      </c>
      <c r="N220" s="87">
        <v>6</v>
      </c>
      <c r="O220" s="93">
        <f>8999.23+8228.76+2088.4</f>
        <v>19316.39</v>
      </c>
      <c r="P220" s="93">
        <f>8999.23+8228.76+2088.4</f>
        <v>19316.39</v>
      </c>
      <c r="Q220" s="90">
        <f t="shared" si="44"/>
        <v>0</v>
      </c>
      <c r="R220" s="20"/>
      <c r="S220" s="20"/>
      <c r="T220" s="3"/>
      <c r="U220" s="20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v>199</v>
      </c>
      <c r="B221" s="21" t="s">
        <v>169</v>
      </c>
      <c r="C221" s="14" t="s">
        <v>19</v>
      </c>
      <c r="D221" s="10"/>
      <c r="E221" s="21" t="s">
        <v>43</v>
      </c>
      <c r="F221" s="22"/>
      <c r="G221" s="17" t="s">
        <v>44</v>
      </c>
      <c r="H221" s="96"/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200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 t="shared" ref="M222:M225" si="45">K222-L222</f>
        <v>0</v>
      </c>
      <c r="N222" s="185"/>
      <c r="O222" s="185"/>
      <c r="P222" s="185"/>
      <c r="Q222" s="90">
        <f t="shared" ref="Q222:Q225" si="46">O222-P222</f>
        <v>0</v>
      </c>
      <c r="R222" s="20"/>
      <c r="S222" s="20"/>
      <c r="U222" s="20"/>
    </row>
    <row r="223" spans="1:1021" ht="15" customHeight="1">
      <c r="A223" s="10">
        <v>200</v>
      </c>
      <c r="B223" s="13" t="s">
        <v>245</v>
      </c>
      <c r="C223" s="53"/>
      <c r="D223" s="10"/>
      <c r="E223" s="21"/>
      <c r="F223" s="22"/>
      <c r="G223" s="17" t="s">
        <v>22</v>
      </c>
      <c r="H223" s="96">
        <v>3</v>
      </c>
      <c r="I223" s="182"/>
      <c r="J223" s="182"/>
      <c r="K223" s="183"/>
      <c r="L223" s="184"/>
      <c r="M223" s="87">
        <f t="shared" si="45"/>
        <v>0</v>
      </c>
      <c r="N223" s="185"/>
      <c r="O223" s="212"/>
      <c r="P223" s="212"/>
      <c r="Q223" s="90">
        <f t="shared" si="46"/>
        <v>0</v>
      </c>
      <c r="R223" s="20"/>
      <c r="S223" s="20"/>
      <c r="U223" s="20"/>
    </row>
    <row r="224" spans="1:1021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6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 t="shared" si="45"/>
        <v>0</v>
      </c>
      <c r="N224" s="87">
        <v>4</v>
      </c>
      <c r="O224" s="93">
        <v>20951.95</v>
      </c>
      <c r="P224" s="93">
        <v>20951.95</v>
      </c>
      <c r="Q224" s="90">
        <f t="shared" si="46"/>
        <v>0</v>
      </c>
      <c r="R224" s="20"/>
      <c r="S224" s="20"/>
      <c r="U224" s="20"/>
    </row>
    <row r="225" spans="1:1021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4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 t="shared" si="45"/>
        <v>0</v>
      </c>
      <c r="N225" s="87">
        <v>5</v>
      </c>
      <c r="O225" s="99">
        <v>13001.01</v>
      </c>
      <c r="P225" s="99">
        <v>13001.01</v>
      </c>
      <c r="Q225" s="90">
        <f t="shared" si="46"/>
        <v>0</v>
      </c>
      <c r="R225" s="20"/>
      <c r="S225" s="20"/>
      <c r="U225" s="20"/>
    </row>
    <row r="226" spans="1:1021" ht="15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5</v>
      </c>
      <c r="I226" s="105"/>
      <c r="J226" s="105"/>
      <c r="K226" s="104"/>
      <c r="L226" s="106"/>
      <c r="M226" s="105"/>
      <c r="N226" s="107">
        <v>4</v>
      </c>
      <c r="O226" s="107">
        <v>9248.7999999999993</v>
      </c>
      <c r="P226" s="107">
        <v>5044.8</v>
      </c>
      <c r="Q226" s="107">
        <v>4204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200</v>
      </c>
      <c r="B227" s="21" t="s">
        <v>246</v>
      </c>
      <c r="C227" s="48"/>
      <c r="D227" s="10"/>
      <c r="E227" s="21"/>
      <c r="F227" s="22"/>
      <c r="G227" s="19" t="s">
        <v>22</v>
      </c>
      <c r="H227" s="80">
        <v>3</v>
      </c>
      <c r="I227" s="105"/>
      <c r="J227" s="105"/>
      <c r="K227" s="104"/>
      <c r="L227" s="106"/>
      <c r="M227" s="87">
        <f t="shared" ref="M227:M231" si="47">K227-L227</f>
        <v>0</v>
      </c>
      <c r="N227" s="107"/>
      <c r="O227" s="108"/>
      <c r="P227" s="108"/>
      <c r="Q227" s="90">
        <f t="shared" ref="Q227:Q231" si="48">O227-P227</f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15</v>
      </c>
      <c r="I228" s="87"/>
      <c r="J228" s="87"/>
      <c r="K228" s="87"/>
      <c r="L228" s="87"/>
      <c r="M228" s="87">
        <f t="shared" si="47"/>
        <v>0</v>
      </c>
      <c r="N228" s="87">
        <v>10</v>
      </c>
      <c r="O228" s="93">
        <f>3366.82+3239.63+22994.3</f>
        <v>29600.75</v>
      </c>
      <c r="P228" s="93">
        <f>3366.82+3239.63+22994.3</f>
        <v>29600.75</v>
      </c>
      <c r="Q228" s="90">
        <f t="shared" si="48"/>
        <v>0</v>
      </c>
      <c r="R228" s="20"/>
      <c r="S228" s="20"/>
      <c r="U228" s="20"/>
    </row>
    <row r="229" spans="1:1021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 t="shared" si="47"/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 t="shared" si="48"/>
        <v>0</v>
      </c>
      <c r="R229" s="20"/>
      <c r="S229" s="20"/>
      <c r="U229" s="20"/>
    </row>
    <row r="230" spans="1:1021" ht="15" customHeight="1">
      <c r="A230" s="10">
        <v>206</v>
      </c>
      <c r="B230" s="21" t="s">
        <v>175</v>
      </c>
      <c r="C230" s="14"/>
      <c r="D230" s="10"/>
      <c r="E230" s="21"/>
      <c r="F230" s="23"/>
      <c r="G230" s="19" t="s">
        <v>22</v>
      </c>
      <c r="H230" s="92">
        <v>6</v>
      </c>
      <c r="I230" s="87">
        <v>2</v>
      </c>
      <c r="J230" s="87">
        <v>2</v>
      </c>
      <c r="K230" s="90">
        <v>1822.9</v>
      </c>
      <c r="L230" s="90">
        <v>1822.9</v>
      </c>
      <c r="M230" s="87">
        <f t="shared" si="47"/>
        <v>0</v>
      </c>
      <c r="N230" s="87">
        <v>6</v>
      </c>
      <c r="O230" s="93">
        <v>7300.67</v>
      </c>
      <c r="P230" s="93">
        <v>7300.67</v>
      </c>
      <c r="Q230" s="90">
        <f t="shared" si="48"/>
        <v>0</v>
      </c>
      <c r="R230" s="20"/>
      <c r="S230" s="20"/>
      <c r="U230" s="20"/>
    </row>
    <row r="231" spans="1:1021" ht="15" customHeight="1">
      <c r="A231" s="10">
        <v>207</v>
      </c>
      <c r="B231" s="21" t="s">
        <v>176</v>
      </c>
      <c r="C231" s="14" t="s">
        <v>19</v>
      </c>
      <c r="D231" s="10"/>
      <c r="E231" s="21" t="s">
        <v>177</v>
      </c>
      <c r="F231" s="22"/>
      <c r="G231" s="19" t="s">
        <v>22</v>
      </c>
      <c r="H231" s="92">
        <v>11</v>
      </c>
      <c r="I231" s="87"/>
      <c r="J231" s="87"/>
      <c r="K231" s="90"/>
      <c r="L231" s="90"/>
      <c r="M231" s="87">
        <f t="shared" si="47"/>
        <v>0</v>
      </c>
      <c r="N231" s="87">
        <v>2</v>
      </c>
      <c r="O231" s="93">
        <v>23659.48</v>
      </c>
      <c r="P231" s="93">
        <v>23659.48</v>
      </c>
      <c r="Q231" s="90">
        <f t="shared" si="48"/>
        <v>0</v>
      </c>
      <c r="R231" s="20"/>
      <c r="S231" s="20"/>
      <c r="U231" s="20"/>
    </row>
    <row r="232" spans="1:1021" ht="15" customHeight="1">
      <c r="A232" s="10">
        <v>208</v>
      </c>
      <c r="B232" s="21" t="s">
        <v>176</v>
      </c>
      <c r="C232" s="14"/>
      <c r="D232" s="21"/>
      <c r="E232" s="21"/>
      <c r="F232" s="21"/>
      <c r="G232" s="19" t="s">
        <v>33</v>
      </c>
      <c r="H232" s="80">
        <v>11</v>
      </c>
      <c r="I232" s="103"/>
      <c r="J232" s="103"/>
      <c r="K232" s="104">
        <v>2312.1999999999998</v>
      </c>
      <c r="L232" s="104"/>
      <c r="M232" s="84">
        <v>2312.1999999999998</v>
      </c>
      <c r="N232" s="155">
        <v>5</v>
      </c>
      <c r="O232" s="186">
        <v>12822.2</v>
      </c>
      <c r="P232" s="155">
        <v>6726.4</v>
      </c>
      <c r="Q232" s="84">
        <v>6095.8</v>
      </c>
      <c r="R232" s="18"/>
    </row>
    <row r="233" spans="1:1021" s="3" customFormat="1" ht="15" customHeight="1">
      <c r="A233" s="10">
        <v>209</v>
      </c>
      <c r="B233" s="21" t="s">
        <v>178</v>
      </c>
      <c r="C233" s="14"/>
      <c r="D233" s="10"/>
      <c r="E233" s="21"/>
      <c r="F233" s="22"/>
      <c r="G233" s="19" t="s">
        <v>44</v>
      </c>
      <c r="H233" s="80">
        <v>4</v>
      </c>
      <c r="I233" s="105"/>
      <c r="J233" s="105"/>
      <c r="K233" s="104"/>
      <c r="L233" s="106"/>
      <c r="M233" s="105"/>
      <c r="N233" s="107">
        <v>1</v>
      </c>
      <c r="O233" s="108">
        <v>2668</v>
      </c>
      <c r="P233" s="107">
        <v>2668</v>
      </c>
      <c r="Q233" s="107"/>
    </row>
    <row r="234" spans="1:1021" ht="15" customHeight="1">
      <c r="A234" s="10">
        <v>210</v>
      </c>
      <c r="B234" s="21" t="s">
        <v>179</v>
      </c>
      <c r="C234" s="14" t="s">
        <v>19</v>
      </c>
      <c r="D234" s="10"/>
      <c r="E234" s="21" t="s">
        <v>24</v>
      </c>
      <c r="F234" s="23"/>
      <c r="G234" s="19" t="s">
        <v>22</v>
      </c>
      <c r="H234" s="92">
        <v>3</v>
      </c>
      <c r="I234" s="87"/>
      <c r="J234" s="87"/>
      <c r="K234" s="87"/>
      <c r="L234" s="87"/>
      <c r="M234" s="87">
        <f>K234-L234</f>
        <v>0</v>
      </c>
      <c r="N234" s="87">
        <v>3</v>
      </c>
      <c r="O234" s="93">
        <v>8730.25</v>
      </c>
      <c r="P234" s="93">
        <v>8730.25</v>
      </c>
      <c r="Q234" s="90">
        <f>O234-P234</f>
        <v>0</v>
      </c>
      <c r="R234" s="20"/>
      <c r="S234" s="20"/>
      <c r="U234" s="20"/>
    </row>
    <row r="235" spans="1:1021" ht="15" customHeight="1">
      <c r="A235" s="10"/>
      <c r="B235" s="21" t="s">
        <v>250</v>
      </c>
      <c r="C235" s="14"/>
      <c r="D235" s="10"/>
      <c r="E235" s="21"/>
      <c r="F235" s="23"/>
      <c r="G235" s="19" t="s">
        <v>25</v>
      </c>
      <c r="H235" s="92">
        <v>2</v>
      </c>
      <c r="I235" s="87"/>
      <c r="J235" s="87"/>
      <c r="K235" s="87"/>
      <c r="L235" s="87"/>
      <c r="M235" s="87"/>
      <c r="N235" s="87"/>
      <c r="O235" s="93"/>
      <c r="P235" s="93"/>
      <c r="Q235" s="90"/>
      <c r="R235" s="20"/>
      <c r="S235" s="20"/>
      <c r="U235" s="20"/>
    </row>
    <row r="236" spans="1:1021" ht="15" customHeight="1">
      <c r="A236" s="10"/>
      <c r="B236" s="21" t="s">
        <v>242</v>
      </c>
      <c r="C236" s="14"/>
      <c r="D236" s="10"/>
      <c r="E236" s="21"/>
      <c r="F236" s="23"/>
      <c r="G236" s="19" t="s">
        <v>25</v>
      </c>
      <c r="H236" s="92">
        <v>2</v>
      </c>
      <c r="I236" s="87"/>
      <c r="J236" s="87"/>
      <c r="K236" s="87"/>
      <c r="L236" s="87"/>
      <c r="M236" s="87"/>
      <c r="N236" s="87"/>
      <c r="O236" s="93"/>
      <c r="P236" s="93"/>
      <c r="Q236" s="90"/>
      <c r="R236" s="20"/>
      <c r="S236" s="20"/>
      <c r="U236" s="20"/>
    </row>
    <row r="237" spans="1:1021" s="18" customFormat="1" ht="15" customHeight="1">
      <c r="A237" s="10">
        <v>211</v>
      </c>
      <c r="B237" s="21" t="s">
        <v>179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5</v>
      </c>
      <c r="I237" s="104"/>
      <c r="J237" s="104"/>
      <c r="K237" s="104"/>
      <c r="L237" s="104"/>
      <c r="M237" s="104"/>
      <c r="N237" s="104"/>
      <c r="O237" s="121"/>
      <c r="P237" s="121"/>
      <c r="Q237" s="104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</row>
    <row r="238" spans="1:1021" ht="15" customHeight="1">
      <c r="A238" s="10">
        <v>212</v>
      </c>
      <c r="B238" s="21" t="s">
        <v>180</v>
      </c>
      <c r="C238" s="14" t="s">
        <v>19</v>
      </c>
      <c r="D238" s="10"/>
      <c r="E238" s="21" t="s">
        <v>24</v>
      </c>
      <c r="F238" s="23"/>
      <c r="G238" s="19" t="s">
        <v>22</v>
      </c>
      <c r="H238" s="92">
        <v>16</v>
      </c>
      <c r="I238" s="87"/>
      <c r="J238" s="87"/>
      <c r="K238" s="87"/>
      <c r="L238" s="87"/>
      <c r="M238" s="87">
        <f>K238-L238</f>
        <v>0</v>
      </c>
      <c r="N238" s="87"/>
      <c r="O238" s="93"/>
      <c r="P238" s="93"/>
      <c r="Q238" s="90">
        <f>O238-P238</f>
        <v>0</v>
      </c>
      <c r="R238" s="20"/>
      <c r="S238" s="20"/>
      <c r="T238" s="18"/>
      <c r="U238" s="20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</row>
    <row r="239" spans="1:1021" s="3" customFormat="1" ht="15" customHeight="1">
      <c r="A239" s="10">
        <v>213</v>
      </c>
      <c r="B239" s="21" t="s">
        <v>180</v>
      </c>
      <c r="C239" s="14" t="s">
        <v>19</v>
      </c>
      <c r="D239" s="10"/>
      <c r="E239" s="21" t="s">
        <v>24</v>
      </c>
      <c r="F239" s="22"/>
      <c r="G239" s="19" t="s">
        <v>25</v>
      </c>
      <c r="H239" s="80">
        <v>4</v>
      </c>
      <c r="I239" s="104"/>
      <c r="J239" s="104"/>
      <c r="K239" s="104"/>
      <c r="L239" s="104"/>
      <c r="M239" s="104"/>
      <c r="N239" s="104"/>
      <c r="O239" s="121"/>
      <c r="P239" s="121"/>
      <c r="Q239" s="104"/>
      <c r="R239" s="18"/>
    </row>
    <row r="240" spans="1:1021" s="3" customFormat="1" ht="15" customHeight="1">
      <c r="A240" s="10">
        <v>214</v>
      </c>
      <c r="B240" s="21" t="s">
        <v>181</v>
      </c>
      <c r="C240" s="14"/>
      <c r="D240" s="11"/>
      <c r="E240" s="21"/>
      <c r="F240" s="23"/>
      <c r="G240" s="19" t="s">
        <v>25</v>
      </c>
      <c r="H240" s="116">
        <v>5</v>
      </c>
      <c r="I240" s="87"/>
      <c r="J240" s="87"/>
      <c r="K240" s="87"/>
      <c r="L240" s="87"/>
      <c r="M240" s="87"/>
      <c r="N240" s="146"/>
      <c r="O240" s="147"/>
      <c r="P240" s="146"/>
      <c r="Q240" s="90"/>
    </row>
    <row r="241" spans="1:21" s="3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12</v>
      </c>
      <c r="I241" s="87"/>
      <c r="J241" s="87"/>
      <c r="K241" s="87"/>
      <c r="L241" s="87"/>
      <c r="M241" s="87">
        <f t="shared" ref="M241:M243" si="49">K241-L241</f>
        <v>0</v>
      </c>
      <c r="N241" s="146">
        <v>18</v>
      </c>
      <c r="O241" s="146">
        <f>15084.13+5917.85</f>
        <v>21001.98</v>
      </c>
      <c r="P241" s="146">
        <f>15084.13+5917.85</f>
        <v>21001.98</v>
      </c>
      <c r="Q241" s="90">
        <f t="shared" ref="Q241:Q243" si="50">O241-P241</f>
        <v>0</v>
      </c>
      <c r="R241" s="20"/>
      <c r="S241" s="20"/>
      <c r="U241" s="20"/>
    </row>
    <row r="242" spans="1:21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5</v>
      </c>
      <c r="I242" s="87">
        <v>2</v>
      </c>
      <c r="J242" s="87">
        <v>2</v>
      </c>
      <c r="K242" s="87">
        <v>2249.14</v>
      </c>
      <c r="L242" s="87">
        <v>2249.14</v>
      </c>
      <c r="M242" s="87">
        <f t="shared" si="49"/>
        <v>0</v>
      </c>
      <c r="N242" s="146">
        <v>13</v>
      </c>
      <c r="O242" s="146">
        <f>714.68+28225.49+2707.74+4471.33</f>
        <v>36119.240000000005</v>
      </c>
      <c r="P242" s="146">
        <f>714.68+28225.49+2707.74+4471.33</f>
        <v>36119.240000000005</v>
      </c>
      <c r="Q242" s="90">
        <f t="shared" si="50"/>
        <v>0</v>
      </c>
      <c r="R242" s="20"/>
      <c r="S242" s="20"/>
      <c r="U242" s="20"/>
    </row>
    <row r="243" spans="1:21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 t="shared" si="49"/>
        <v>0</v>
      </c>
      <c r="N243" s="146"/>
      <c r="O243" s="147"/>
      <c r="P243" s="146"/>
      <c r="Q243" s="90">
        <f t="shared" si="50"/>
        <v>0</v>
      </c>
      <c r="R243" s="20"/>
      <c r="S243" s="20"/>
      <c r="U243" s="20"/>
    </row>
    <row r="244" spans="1:21" s="18" customFormat="1" ht="15" customHeight="1">
      <c r="A244" s="10"/>
      <c r="B244" s="21" t="s">
        <v>255</v>
      </c>
      <c r="C244" s="14"/>
      <c r="D244" s="10"/>
      <c r="E244" s="21"/>
      <c r="F244" s="23"/>
      <c r="G244" s="19" t="s">
        <v>25</v>
      </c>
      <c r="H244" s="92">
        <v>1</v>
      </c>
      <c r="I244" s="87"/>
      <c r="J244" s="87"/>
      <c r="K244" s="87"/>
      <c r="L244" s="87"/>
      <c r="M244" s="87"/>
      <c r="N244" s="146"/>
      <c r="O244" s="147"/>
      <c r="P244" s="146"/>
      <c r="Q244" s="90"/>
      <c r="R244" s="20"/>
      <c r="S244" s="20"/>
      <c r="U244" s="20"/>
    </row>
    <row r="245" spans="1:21" s="18" customFormat="1" ht="15" customHeight="1">
      <c r="A245" s="10">
        <v>218</v>
      </c>
      <c r="B245" s="21" t="s">
        <v>184</v>
      </c>
      <c r="C245" s="42" t="s">
        <v>19</v>
      </c>
      <c r="D245" s="43"/>
      <c r="E245" s="21" t="s">
        <v>24</v>
      </c>
      <c r="F245" s="52"/>
      <c r="G245" s="19" t="s">
        <v>25</v>
      </c>
      <c r="H245" s="167">
        <v>6</v>
      </c>
      <c r="I245" s="104"/>
      <c r="J245" s="104"/>
      <c r="K245" s="104"/>
      <c r="L245" s="104"/>
      <c r="M245" s="104"/>
      <c r="N245" s="104"/>
      <c r="O245" s="121"/>
      <c r="P245" s="104"/>
      <c r="Q245" s="104"/>
    </row>
    <row r="246" spans="1:21" s="3" customFormat="1" ht="15" customHeight="1">
      <c r="A246" s="10">
        <v>219</v>
      </c>
      <c r="B246" s="21" t="s">
        <v>185</v>
      </c>
      <c r="C246" s="14" t="s">
        <v>19</v>
      </c>
      <c r="D246" s="21"/>
      <c r="E246" s="21" t="s">
        <v>24</v>
      </c>
      <c r="F246" s="21"/>
      <c r="G246" s="19" t="s">
        <v>25</v>
      </c>
      <c r="H246" s="80"/>
      <c r="I246" s="84"/>
      <c r="J246" s="84"/>
      <c r="K246" s="94"/>
      <c r="L246" s="94"/>
      <c r="M246" s="84"/>
      <c r="N246" s="84"/>
      <c r="O246" s="84"/>
      <c r="P246" s="84"/>
      <c r="Q246" s="84"/>
    </row>
    <row r="247" spans="1:21" s="3" customFormat="1" ht="15" customHeight="1">
      <c r="A247" s="10">
        <v>220</v>
      </c>
      <c r="B247" s="21" t="s">
        <v>186</v>
      </c>
      <c r="C247" s="14"/>
      <c r="D247" s="21"/>
      <c r="E247" s="21"/>
      <c r="F247" s="22"/>
      <c r="G247" s="19" t="s">
        <v>22</v>
      </c>
      <c r="H247" s="92">
        <v>5</v>
      </c>
      <c r="I247" s="87"/>
      <c r="J247" s="87"/>
      <c r="K247" s="187"/>
      <c r="L247" s="187"/>
      <c r="M247" s="87">
        <f t="shared" ref="M247:M248" si="51">K247-L247</f>
        <v>0</v>
      </c>
      <c r="N247" s="87">
        <v>6</v>
      </c>
      <c r="O247" s="87">
        <v>5738.55</v>
      </c>
      <c r="P247" s="87">
        <v>5738.55</v>
      </c>
      <c r="Q247" s="90">
        <f t="shared" ref="Q247:Q248" si="52">O247-P247</f>
        <v>0</v>
      </c>
      <c r="R247" s="20"/>
      <c r="S247" s="20"/>
      <c r="U247" s="20"/>
    </row>
    <row r="248" spans="1:21" s="3" customFormat="1" ht="15" customHeight="1">
      <c r="A248" s="10">
        <v>221</v>
      </c>
      <c r="B248" s="21" t="s">
        <v>187</v>
      </c>
      <c r="C248" s="14" t="s">
        <v>19</v>
      </c>
      <c r="D248" s="10"/>
      <c r="E248" s="21" t="s">
        <v>188</v>
      </c>
      <c r="F248" s="23"/>
      <c r="G248" s="19" t="s">
        <v>22</v>
      </c>
      <c r="H248" s="92">
        <v>12</v>
      </c>
      <c r="I248" s="87">
        <v>4</v>
      </c>
      <c r="J248" s="87">
        <v>4</v>
      </c>
      <c r="K248" s="87">
        <v>6831.34</v>
      </c>
      <c r="L248" s="87">
        <v>6831.34</v>
      </c>
      <c r="M248" s="87">
        <f t="shared" si="51"/>
        <v>0</v>
      </c>
      <c r="N248" s="87">
        <v>7</v>
      </c>
      <c r="O248" s="90">
        <v>16329.66</v>
      </c>
      <c r="P248" s="90">
        <v>16329.66</v>
      </c>
      <c r="Q248" s="90">
        <f t="shared" si="52"/>
        <v>0</v>
      </c>
      <c r="R248" s="20"/>
      <c r="S248" s="20"/>
      <c r="U248" s="20"/>
    </row>
    <row r="249" spans="1:21" s="3" customFormat="1" ht="15" customHeight="1">
      <c r="A249" s="10">
        <v>222</v>
      </c>
      <c r="B249" s="21" t="s">
        <v>189</v>
      </c>
      <c r="C249" s="14"/>
      <c r="D249" s="10"/>
      <c r="E249" s="21"/>
      <c r="F249" s="23"/>
      <c r="G249" s="19" t="s">
        <v>25</v>
      </c>
      <c r="H249" s="80"/>
      <c r="I249" s="84"/>
      <c r="J249" s="84"/>
      <c r="K249" s="84"/>
      <c r="L249" s="84"/>
      <c r="M249" s="84"/>
      <c r="N249" s="84"/>
      <c r="O249" s="84"/>
      <c r="P249" s="84"/>
      <c r="Q249" s="138"/>
      <c r="R249" s="18"/>
    </row>
    <row r="250" spans="1:21" s="3" customFormat="1" ht="15" customHeight="1">
      <c r="A250" s="10">
        <v>223</v>
      </c>
      <c r="B250" s="21" t="s">
        <v>190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1</v>
      </c>
      <c r="I250" s="87"/>
      <c r="J250" s="87"/>
      <c r="K250" s="87"/>
      <c r="L250" s="87"/>
      <c r="M250" s="87">
        <f t="shared" ref="M250:M251" si="53">K250-L250</f>
        <v>0</v>
      </c>
      <c r="N250" s="87">
        <v>9</v>
      </c>
      <c r="O250" s="87">
        <f>2370.9+9635.1</f>
        <v>12006</v>
      </c>
      <c r="P250" s="87">
        <f>2370.9+9635.1</f>
        <v>12006</v>
      </c>
      <c r="Q250" s="90">
        <f t="shared" ref="Q250:Q251" si="54">O250-P250</f>
        <v>0</v>
      </c>
      <c r="R250" s="20"/>
      <c r="S250" s="20"/>
      <c r="U250" s="20"/>
    </row>
    <row r="251" spans="1:21" s="3" customFormat="1" ht="15" customHeight="1">
      <c r="A251" s="10">
        <v>224</v>
      </c>
      <c r="B251" s="21" t="s">
        <v>191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6</v>
      </c>
      <c r="I251" s="87">
        <v>1</v>
      </c>
      <c r="J251" s="87">
        <v>1</v>
      </c>
      <c r="K251" s="90">
        <v>644.6</v>
      </c>
      <c r="L251" s="90">
        <v>644.6</v>
      </c>
      <c r="M251" s="87">
        <f t="shared" si="53"/>
        <v>0</v>
      </c>
      <c r="N251" s="87">
        <v>8</v>
      </c>
      <c r="O251" s="99">
        <f>15351.02+8013.74</f>
        <v>23364.760000000002</v>
      </c>
      <c r="P251" s="99">
        <f>15351.02+8013.74</f>
        <v>23364.760000000002</v>
      </c>
      <c r="Q251" s="90">
        <f t="shared" si="54"/>
        <v>0</v>
      </c>
      <c r="R251" s="20"/>
      <c r="S251" s="20"/>
      <c r="U251" s="20"/>
    </row>
    <row r="252" spans="1:21" s="3" customFormat="1" ht="15" customHeight="1">
      <c r="A252" s="10">
        <v>225</v>
      </c>
      <c r="B252" s="21" t="s">
        <v>192</v>
      </c>
      <c r="C252" s="14"/>
      <c r="D252" s="10"/>
      <c r="E252" s="21"/>
      <c r="F252" s="22"/>
      <c r="G252" s="19" t="s">
        <v>33</v>
      </c>
      <c r="H252" s="80"/>
      <c r="I252" s="84"/>
      <c r="J252" s="84"/>
      <c r="K252" s="138"/>
      <c r="L252" s="138"/>
      <c r="M252" s="84"/>
      <c r="N252" s="84"/>
      <c r="O252" s="95"/>
      <c r="P252" s="84"/>
      <c r="Q252" s="138"/>
      <c r="R252" s="18"/>
    </row>
    <row r="253" spans="1:21" s="3" customFormat="1" ht="15" customHeight="1">
      <c r="A253" s="10">
        <v>226</v>
      </c>
      <c r="B253" s="21" t="s">
        <v>192</v>
      </c>
      <c r="C253" s="14"/>
      <c r="D253" s="10"/>
      <c r="E253" s="21"/>
      <c r="F253" s="23"/>
      <c r="G253" s="19" t="s">
        <v>25</v>
      </c>
      <c r="H253" s="80">
        <v>7</v>
      </c>
      <c r="I253" s="84"/>
      <c r="J253" s="84"/>
      <c r="K253" s="84"/>
      <c r="L253" s="84"/>
      <c r="M253" s="84"/>
      <c r="N253" s="84"/>
      <c r="O253" s="95"/>
      <c r="P253" s="95"/>
      <c r="Q253" s="138"/>
      <c r="R253" s="18"/>
    </row>
    <row r="254" spans="1:21" s="3" customFormat="1" ht="15" customHeight="1">
      <c r="A254" s="10">
        <v>227</v>
      </c>
      <c r="B254" s="21" t="s">
        <v>192</v>
      </c>
      <c r="C254" s="14"/>
      <c r="D254" s="10"/>
      <c r="E254" s="21"/>
      <c r="F254" s="23"/>
      <c r="G254" s="19" t="s">
        <v>22</v>
      </c>
      <c r="H254" s="92">
        <v>7</v>
      </c>
      <c r="I254" s="87"/>
      <c r="J254" s="87"/>
      <c r="K254" s="90"/>
      <c r="L254" s="90"/>
      <c r="M254" s="87">
        <f>K254-L254</f>
        <v>0</v>
      </c>
      <c r="N254" s="87"/>
      <c r="O254" s="99"/>
      <c r="P254" s="99"/>
      <c r="Q254" s="90">
        <f>O254-P254</f>
        <v>0</v>
      </c>
      <c r="R254" s="20"/>
      <c r="S254" s="20"/>
      <c r="U254" s="20"/>
    </row>
    <row r="255" spans="1:21" s="3" customFormat="1" ht="15" customHeight="1">
      <c r="A255" s="10">
        <v>228</v>
      </c>
      <c r="B255" s="21" t="s">
        <v>192</v>
      </c>
      <c r="C255" s="14"/>
      <c r="D255" s="10"/>
      <c r="E255" s="21"/>
      <c r="F255" s="23"/>
      <c r="G255" s="19" t="s">
        <v>47</v>
      </c>
      <c r="H255" s="92">
        <v>1</v>
      </c>
      <c r="I255" s="87"/>
      <c r="J255" s="87"/>
      <c r="K255" s="90"/>
      <c r="L255" s="90"/>
      <c r="M255" s="87"/>
      <c r="N255" s="87"/>
      <c r="O255" s="93"/>
      <c r="P255" s="93"/>
      <c r="Q255" s="90"/>
      <c r="R255" s="18"/>
    </row>
    <row r="256" spans="1:21" s="3" customFormat="1" ht="15" customHeight="1">
      <c r="A256" s="10">
        <v>229</v>
      </c>
      <c r="B256" s="21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21"/>
      <c r="P256" s="104"/>
      <c r="Q256" s="104"/>
    </row>
    <row r="257" spans="1:1021" s="3" customFormat="1" ht="15" customHeight="1">
      <c r="A257" s="10">
        <v>231</v>
      </c>
      <c r="B257" s="54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18"/>
    </row>
    <row r="258" spans="1:1021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22</v>
      </c>
      <c r="I258" s="87"/>
      <c r="J258" s="87"/>
      <c r="K258" s="87"/>
      <c r="L258" s="87"/>
      <c r="M258" s="87">
        <f t="shared" ref="M258:M259" si="55">K258-L258</f>
        <v>0</v>
      </c>
      <c r="N258" s="87">
        <v>34</v>
      </c>
      <c r="O258" s="90">
        <f>13496.26+10043.95+20255.54+59387.48</f>
        <v>103183.23000000001</v>
      </c>
      <c r="P258" s="90">
        <f>13496.26+10043.95+20255.54+59387.48</f>
        <v>103183.23000000001</v>
      </c>
      <c r="Q258" s="90">
        <f t="shared" ref="Q258:Q259" si="56">O258-P258</f>
        <v>0</v>
      </c>
      <c r="R258" s="20"/>
      <c r="S258" s="20"/>
      <c r="U258" s="20"/>
    </row>
    <row r="259" spans="1:1021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92">
        <v>4</v>
      </c>
      <c r="I259" s="87"/>
      <c r="J259" s="87"/>
      <c r="K259" s="87"/>
      <c r="L259" s="87"/>
      <c r="M259" s="87">
        <f t="shared" si="55"/>
        <v>0</v>
      </c>
      <c r="N259" s="87">
        <v>9</v>
      </c>
      <c r="O259" s="93">
        <v>25523.81</v>
      </c>
      <c r="P259" s="93">
        <v>25523.81</v>
      </c>
      <c r="Q259" s="90">
        <f t="shared" si="56"/>
        <v>0</v>
      </c>
      <c r="R259" s="20"/>
      <c r="S259" s="20"/>
      <c r="U259" s="20"/>
    </row>
    <row r="260" spans="1:1021" s="3" customFormat="1" ht="15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96"/>
      <c r="I260" s="97"/>
      <c r="J260" s="97"/>
      <c r="K260" s="97"/>
      <c r="L260" s="97"/>
      <c r="M260" s="84"/>
      <c r="N260" s="170"/>
      <c r="O260" s="188"/>
      <c r="P260" s="188"/>
      <c r="Q260" s="84"/>
      <c r="R260" s="18"/>
    </row>
    <row r="261" spans="1:1021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0"/>
      <c r="P261" s="90"/>
      <c r="Q261" s="90">
        <f>O261-P261</f>
        <v>0</v>
      </c>
      <c r="R261" s="20"/>
      <c r="S261" s="20"/>
      <c r="U261" s="20"/>
    </row>
    <row r="262" spans="1:1021" s="3" customFormat="1" ht="15" customHeight="1">
      <c r="A262" s="10">
        <v>236</v>
      </c>
      <c r="B262" s="21" t="s">
        <v>192</v>
      </c>
      <c r="C262" s="14"/>
      <c r="D262" s="10"/>
      <c r="E262" s="21"/>
      <c r="F262" s="23"/>
      <c r="G262" s="19" t="s">
        <v>21</v>
      </c>
      <c r="H262" s="92"/>
      <c r="I262" s="87"/>
      <c r="J262" s="87"/>
      <c r="K262" s="87"/>
      <c r="L262" s="87"/>
      <c r="M262" s="87"/>
      <c r="N262" s="87"/>
      <c r="O262" s="99"/>
      <c r="P262" s="99"/>
      <c r="Q262" s="90"/>
    </row>
    <row r="263" spans="1:1021" s="3" customFormat="1" ht="15" customHeight="1">
      <c r="A263" s="10">
        <v>237</v>
      </c>
      <c r="B263" s="21" t="s">
        <v>198</v>
      </c>
      <c r="C263" s="14" t="s">
        <v>19</v>
      </c>
      <c r="D263" s="10"/>
      <c r="E263" s="21" t="s">
        <v>199</v>
      </c>
      <c r="F263" s="22"/>
      <c r="G263" s="19" t="s">
        <v>21</v>
      </c>
      <c r="H263" s="80"/>
      <c r="I263" s="115"/>
      <c r="J263" s="127"/>
      <c r="K263" s="143"/>
      <c r="L263" s="143"/>
      <c r="M263" s="127"/>
      <c r="N263" s="84"/>
      <c r="O263" s="95"/>
      <c r="P263" s="95"/>
      <c r="Q263" s="84"/>
      <c r="R263" s="18"/>
    </row>
    <row r="264" spans="1:1021" s="3" customFormat="1" ht="15" customHeight="1">
      <c r="A264" s="10">
        <v>239</v>
      </c>
      <c r="B264" s="21" t="s">
        <v>200</v>
      </c>
      <c r="C264" s="14" t="s">
        <v>19</v>
      </c>
      <c r="D264" s="10"/>
      <c r="E264" s="21" t="s">
        <v>78</v>
      </c>
      <c r="F264" s="34"/>
      <c r="G264" s="19" t="s">
        <v>47</v>
      </c>
      <c r="H264" s="80"/>
      <c r="I264" s="189"/>
      <c r="J264" s="190"/>
      <c r="K264" s="191"/>
      <c r="L264" s="191"/>
      <c r="M264" s="190"/>
      <c r="N264" s="190">
        <v>3</v>
      </c>
      <c r="O264" s="192">
        <v>12612</v>
      </c>
      <c r="P264" s="193">
        <v>12612</v>
      </c>
      <c r="Q264" s="194">
        <v>0</v>
      </c>
    </row>
    <row r="265" spans="1:1021" s="3" customFormat="1" ht="15" customHeight="1">
      <c r="A265" s="10">
        <v>240</v>
      </c>
      <c r="B265" s="21" t="s">
        <v>201</v>
      </c>
      <c r="C265" s="14" t="s">
        <v>19</v>
      </c>
      <c r="D265" s="10"/>
      <c r="E265" s="21"/>
      <c r="F265" s="44"/>
      <c r="G265" s="19" t="s">
        <v>22</v>
      </c>
      <c r="H265" s="92">
        <v>5</v>
      </c>
      <c r="I265" s="87"/>
      <c r="J265" s="87"/>
      <c r="K265" s="90"/>
      <c r="L265" s="90"/>
      <c r="M265" s="87">
        <f>K265-L265</f>
        <v>0</v>
      </c>
      <c r="N265" s="175">
        <v>4</v>
      </c>
      <c r="O265" s="175">
        <v>15838.96</v>
      </c>
      <c r="P265" s="175">
        <v>15838.96</v>
      </c>
      <c r="Q265" s="90">
        <f>O265-P265</f>
        <v>0</v>
      </c>
      <c r="R265" s="20"/>
      <c r="S265" s="20"/>
      <c r="U265" s="20"/>
    </row>
    <row r="266" spans="1:1021" s="3" customFormat="1" ht="15" customHeight="1">
      <c r="A266" s="10">
        <v>241</v>
      </c>
      <c r="B266" s="55" t="s">
        <v>201</v>
      </c>
      <c r="C266" s="14" t="s">
        <v>19</v>
      </c>
      <c r="D266" s="43"/>
      <c r="E266" s="35"/>
      <c r="F266" s="56"/>
      <c r="G266" s="19" t="s">
        <v>25</v>
      </c>
      <c r="H266" s="195">
        <v>2</v>
      </c>
      <c r="I266" s="104"/>
      <c r="J266" s="104"/>
      <c r="K266" s="104"/>
      <c r="L266" s="104"/>
      <c r="M266" s="104"/>
      <c r="N266" s="104"/>
      <c r="O266" s="121"/>
      <c r="P266" s="104"/>
      <c r="Q266" s="84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  <c r="AME266" s="18"/>
      <c r="AMF266" s="18"/>
      <c r="AMG266" s="18"/>
    </row>
    <row r="267" spans="1:1021" s="3" customFormat="1" ht="15" customHeight="1">
      <c r="A267" s="10">
        <v>242</v>
      </c>
      <c r="B267" s="21" t="s">
        <v>202</v>
      </c>
      <c r="C267" s="14"/>
      <c r="D267" s="43"/>
      <c r="E267" s="21"/>
      <c r="F267" s="23"/>
      <c r="G267" s="19" t="s">
        <v>25</v>
      </c>
      <c r="H267" s="167">
        <v>20</v>
      </c>
      <c r="I267" s="84"/>
      <c r="J267" s="84"/>
      <c r="K267" s="84"/>
      <c r="L267" s="84"/>
      <c r="M267" s="84"/>
      <c r="N267" s="84"/>
      <c r="O267" s="84"/>
      <c r="P267" s="84"/>
      <c r="Q267" s="138"/>
      <c r="R267" s="18"/>
    </row>
    <row r="268" spans="1:1021" s="3" customFormat="1" ht="15" customHeight="1">
      <c r="A268" s="10">
        <v>243</v>
      </c>
      <c r="B268" s="21" t="s">
        <v>203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 t="shared" ref="M268:M269" si="57">K268-L268</f>
        <v>0</v>
      </c>
      <c r="N268" s="87"/>
      <c r="O268" s="87"/>
      <c r="P268" s="87"/>
      <c r="Q268" s="90">
        <f t="shared" ref="Q268:Q269" si="58">O268-P268</f>
        <v>0</v>
      </c>
      <c r="R268" s="20"/>
      <c r="S268" s="20"/>
      <c r="U268" s="20"/>
    </row>
    <row r="269" spans="1:1021" s="3" customFormat="1" ht="15" customHeight="1">
      <c r="A269" s="10">
        <v>244</v>
      </c>
      <c r="B269" s="21" t="s">
        <v>205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 t="shared" si="57"/>
        <v>0</v>
      </c>
      <c r="N269" s="87"/>
      <c r="O269" s="87"/>
      <c r="P269" s="87"/>
      <c r="Q269" s="90">
        <f t="shared" si="58"/>
        <v>0</v>
      </c>
      <c r="R269" s="20"/>
      <c r="S269" s="20"/>
      <c r="U269" s="20"/>
    </row>
    <row r="270" spans="1:1021" s="3" customFormat="1" ht="15" customHeight="1">
      <c r="A270" s="10">
        <v>245</v>
      </c>
      <c r="B270" s="21" t="s">
        <v>205</v>
      </c>
      <c r="C270" s="14" t="s">
        <v>19</v>
      </c>
      <c r="D270" s="21"/>
      <c r="E270" s="21" t="s">
        <v>24</v>
      </c>
      <c r="F270" s="21"/>
      <c r="G270" s="19" t="s">
        <v>33</v>
      </c>
      <c r="H270" s="80">
        <v>3</v>
      </c>
      <c r="I270" s="103"/>
      <c r="J270" s="103"/>
      <c r="K270" s="104"/>
      <c r="L270" s="104"/>
      <c r="M270" s="103"/>
      <c r="N270" s="155">
        <v>3</v>
      </c>
      <c r="O270" s="155">
        <v>11136.2</v>
      </c>
      <c r="P270" s="155">
        <v>11136.2</v>
      </c>
      <c r="Q270" s="84"/>
    </row>
    <row r="271" spans="1:1021" s="3" customFormat="1" ht="15" customHeight="1">
      <c r="A271" s="10">
        <v>246</v>
      </c>
      <c r="B271" s="13" t="s">
        <v>205</v>
      </c>
      <c r="C271" s="14" t="s">
        <v>19</v>
      </c>
      <c r="D271" s="21"/>
      <c r="E271" s="21" t="s">
        <v>204</v>
      </c>
      <c r="F271" s="13"/>
      <c r="G271" s="17" t="s">
        <v>25</v>
      </c>
      <c r="H271" s="162">
        <v>4</v>
      </c>
      <c r="I271" s="196"/>
      <c r="J271" s="196"/>
      <c r="K271" s="197"/>
      <c r="L271" s="197"/>
      <c r="M271" s="84"/>
      <c r="N271" s="196"/>
      <c r="O271" s="198"/>
      <c r="P271" s="198"/>
      <c r="Q271" s="84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247</v>
      </c>
      <c r="B272" s="55" t="s">
        <v>206</v>
      </c>
      <c r="C272" s="42" t="s">
        <v>19</v>
      </c>
      <c r="D272" s="43"/>
      <c r="E272" s="35" t="s">
        <v>207</v>
      </c>
      <c r="F272" s="57"/>
      <c r="G272" s="17" t="s">
        <v>22</v>
      </c>
      <c r="H272" s="199"/>
      <c r="I272" s="200"/>
      <c r="J272" s="200"/>
      <c r="K272" s="200"/>
      <c r="L272" s="200"/>
      <c r="M272" s="87">
        <f>K272-L272</f>
        <v>0</v>
      </c>
      <c r="N272" s="200"/>
      <c r="O272" s="200"/>
      <c r="P272" s="200"/>
      <c r="Q272" s="90">
        <f>O272-P272</f>
        <v>0</v>
      </c>
      <c r="R272" s="20"/>
      <c r="S272" s="20"/>
      <c r="T272" s="18"/>
      <c r="U272" s="20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21" s="3" customFormat="1" ht="15" customHeight="1">
      <c r="A273" s="10">
        <v>248</v>
      </c>
      <c r="B273" s="21" t="s">
        <v>206</v>
      </c>
      <c r="C273" s="42" t="s">
        <v>19</v>
      </c>
      <c r="D273" s="43"/>
      <c r="E273" s="35" t="s">
        <v>207</v>
      </c>
      <c r="F273" s="52"/>
      <c r="G273" s="19" t="s">
        <v>25</v>
      </c>
      <c r="H273" s="167"/>
      <c r="I273" s="84"/>
      <c r="J273" s="84"/>
      <c r="K273" s="84"/>
      <c r="L273" s="84"/>
      <c r="M273" s="84"/>
      <c r="N273" s="198"/>
      <c r="O273" s="198"/>
      <c r="P273" s="198"/>
      <c r="Q273" s="84"/>
    </row>
    <row r="274" spans="1:21" s="3" customFormat="1" ht="15" customHeight="1">
      <c r="A274" s="10">
        <v>249</v>
      </c>
      <c r="B274" s="21" t="s">
        <v>208</v>
      </c>
      <c r="C274" s="14" t="s">
        <v>19</v>
      </c>
      <c r="D274" s="10"/>
      <c r="E274" s="21" t="s">
        <v>147</v>
      </c>
      <c r="F274" s="23"/>
      <c r="G274" s="19" t="s">
        <v>22</v>
      </c>
      <c r="H274" s="92">
        <v>1</v>
      </c>
      <c r="I274" s="87"/>
      <c r="J274" s="87"/>
      <c r="K274" s="87"/>
      <c r="L274" s="87"/>
      <c r="M274" s="87">
        <f t="shared" ref="M274:M276" si="59">K274-L274</f>
        <v>0</v>
      </c>
      <c r="N274" s="87">
        <v>18</v>
      </c>
      <c r="O274" s="87">
        <v>30585.72</v>
      </c>
      <c r="P274" s="87">
        <v>30585.72</v>
      </c>
      <c r="Q274" s="90">
        <f t="shared" ref="Q274:Q276" si="60">O274-P274</f>
        <v>0</v>
      </c>
      <c r="R274" s="20"/>
      <c r="S274" s="20"/>
      <c r="U274" s="20"/>
    </row>
    <row r="275" spans="1:21" s="3" customFormat="1" ht="15" customHeight="1">
      <c r="A275" s="10">
        <v>250</v>
      </c>
      <c r="B275" s="21" t="s">
        <v>209</v>
      </c>
      <c r="C275" s="14" t="s">
        <v>19</v>
      </c>
      <c r="D275" s="10"/>
      <c r="E275" s="21" t="s">
        <v>24</v>
      </c>
      <c r="F275" s="23"/>
      <c r="G275" s="19" t="s">
        <v>22</v>
      </c>
      <c r="H275" s="92"/>
      <c r="I275" s="87"/>
      <c r="J275" s="87"/>
      <c r="K275" s="87"/>
      <c r="L275" s="87"/>
      <c r="M275" s="87">
        <f t="shared" si="59"/>
        <v>0</v>
      </c>
      <c r="N275" s="87"/>
      <c r="O275" s="87"/>
      <c r="P275" s="87"/>
      <c r="Q275" s="90">
        <f t="shared" si="60"/>
        <v>0</v>
      </c>
      <c r="R275" s="20"/>
      <c r="S275" s="20"/>
      <c r="U275" s="20"/>
    </row>
    <row r="276" spans="1:21" s="3" customFormat="1" ht="15" customHeight="1">
      <c r="A276" s="10">
        <v>251</v>
      </c>
      <c r="B276" s="21" t="s">
        <v>210</v>
      </c>
      <c r="C276" s="14" t="s">
        <v>19</v>
      </c>
      <c r="D276" s="10"/>
      <c r="E276" s="21" t="s">
        <v>24</v>
      </c>
      <c r="F276" s="23"/>
      <c r="G276" s="19" t="s">
        <v>22</v>
      </c>
      <c r="H276" s="92">
        <v>4</v>
      </c>
      <c r="I276" s="87"/>
      <c r="J276" s="87"/>
      <c r="K276" s="90"/>
      <c r="L276" s="90"/>
      <c r="M276" s="87">
        <f t="shared" si="59"/>
        <v>0</v>
      </c>
      <c r="N276" s="146">
        <v>4</v>
      </c>
      <c r="O276" s="201">
        <v>7086.45</v>
      </c>
      <c r="P276" s="201">
        <v>7086.45</v>
      </c>
      <c r="Q276" s="90">
        <f t="shared" si="60"/>
        <v>0</v>
      </c>
      <c r="R276" s="20"/>
      <c r="S276" s="20"/>
      <c r="U276" s="20"/>
    </row>
    <row r="277" spans="1:21" s="3" customFormat="1" ht="15" customHeight="1">
      <c r="A277" s="10"/>
      <c r="B277" s="21" t="s">
        <v>243</v>
      </c>
      <c r="C277" s="14"/>
      <c r="D277" s="10"/>
      <c r="E277" s="21"/>
      <c r="F277" s="23"/>
      <c r="G277" s="19" t="s">
        <v>25</v>
      </c>
      <c r="H277" s="116">
        <v>6</v>
      </c>
      <c r="I277" s="117"/>
      <c r="J277" s="117"/>
      <c r="K277" s="119"/>
      <c r="L277" s="119"/>
      <c r="M277" s="117"/>
      <c r="N277" s="140"/>
      <c r="O277" s="156"/>
      <c r="P277" s="201"/>
      <c r="Q277" s="119"/>
      <c r="R277" s="20"/>
      <c r="S277" s="20"/>
      <c r="U277" s="20"/>
    </row>
    <row r="278" spans="1:21" s="3" customFormat="1" ht="15" customHeight="1">
      <c r="A278" s="10">
        <v>252</v>
      </c>
      <c r="B278" s="21" t="s">
        <v>210</v>
      </c>
      <c r="C278" s="14" t="s">
        <v>19</v>
      </c>
      <c r="D278" s="10"/>
      <c r="E278" s="21" t="s">
        <v>24</v>
      </c>
      <c r="F278" s="22"/>
      <c r="G278" s="19" t="s">
        <v>25</v>
      </c>
      <c r="H278" s="96"/>
      <c r="I278" s="97"/>
      <c r="J278" s="97"/>
      <c r="K278" s="97"/>
      <c r="L278" s="97"/>
      <c r="M278" s="97"/>
      <c r="N278" s="178"/>
      <c r="O278" s="121"/>
      <c r="P278" s="104"/>
      <c r="Q278" s="97"/>
    </row>
    <row r="279" spans="1:21" s="3" customFormat="1" ht="15" customHeight="1">
      <c r="A279" s="10">
        <v>253</v>
      </c>
      <c r="B279" s="21" t="s">
        <v>211</v>
      </c>
      <c r="C279" s="14" t="s">
        <v>19</v>
      </c>
      <c r="D279" s="10"/>
      <c r="E279" s="21"/>
      <c r="F279" s="22"/>
      <c r="G279" s="19" t="s">
        <v>21</v>
      </c>
      <c r="H279" s="80"/>
      <c r="I279" s="115"/>
      <c r="J279" s="127"/>
      <c r="K279" s="143"/>
      <c r="L279" s="143"/>
      <c r="M279" s="127"/>
      <c r="N279" s="202"/>
      <c r="O279" s="203"/>
      <c r="P279" s="203"/>
      <c r="Q279" s="84"/>
    </row>
    <row r="280" spans="1:21" s="3" customFormat="1" ht="15" customHeight="1">
      <c r="A280" s="10">
        <v>254</v>
      </c>
      <c r="B280" s="21" t="s">
        <v>212</v>
      </c>
      <c r="C280" s="14"/>
      <c r="D280" s="10"/>
      <c r="E280" s="21"/>
      <c r="F280" s="22"/>
      <c r="G280" s="19" t="s">
        <v>22</v>
      </c>
      <c r="H280" s="92">
        <v>4</v>
      </c>
      <c r="I280" s="165"/>
      <c r="J280" s="204"/>
      <c r="K280" s="204"/>
      <c r="L280" s="204"/>
      <c r="M280" s="87">
        <f t="shared" ref="M280:M283" si="61">K280-L280</f>
        <v>0</v>
      </c>
      <c r="N280" s="146">
        <v>5</v>
      </c>
      <c r="O280" s="201">
        <v>9522.11</v>
      </c>
      <c r="P280" s="201">
        <v>9522.11</v>
      </c>
      <c r="Q280" s="90">
        <f t="shared" ref="Q280:Q283" si="62">O280-P280</f>
        <v>0</v>
      </c>
      <c r="R280" s="20"/>
      <c r="S280" s="20"/>
      <c r="U280" s="20"/>
    </row>
    <row r="281" spans="1:21" s="3" customFormat="1" ht="15" customHeight="1">
      <c r="A281" s="10">
        <v>255</v>
      </c>
      <c r="B281" s="21" t="s">
        <v>213</v>
      </c>
      <c r="C281" s="14"/>
      <c r="D281" s="10"/>
      <c r="E281" s="21"/>
      <c r="F281" s="22"/>
      <c r="G281" s="19" t="s">
        <v>22</v>
      </c>
      <c r="H281" s="92"/>
      <c r="I281" s="205"/>
      <c r="J281" s="206"/>
      <c r="K281" s="204"/>
      <c r="L281" s="204"/>
      <c r="M281" s="87">
        <f t="shared" si="61"/>
        <v>0</v>
      </c>
      <c r="N281" s="146"/>
      <c r="O281" s="201"/>
      <c r="P281" s="201"/>
      <c r="Q281" s="90">
        <f t="shared" si="62"/>
        <v>0</v>
      </c>
      <c r="R281" s="20"/>
      <c r="S281" s="20"/>
      <c r="U281" s="20"/>
    </row>
    <row r="282" spans="1:21" s="3" customFormat="1" ht="15" customHeight="1">
      <c r="A282" s="10">
        <v>256</v>
      </c>
      <c r="B282" s="21" t="s">
        <v>214</v>
      </c>
      <c r="C282" s="14" t="s">
        <v>19</v>
      </c>
      <c r="D282" s="10"/>
      <c r="E282" s="21" t="s">
        <v>215</v>
      </c>
      <c r="F282" s="23"/>
      <c r="G282" s="19" t="s">
        <v>22</v>
      </c>
      <c r="H282" s="92">
        <v>2</v>
      </c>
      <c r="I282" s="87"/>
      <c r="J282" s="87"/>
      <c r="K282" s="87"/>
      <c r="L282" s="87"/>
      <c r="M282" s="87">
        <f t="shared" si="61"/>
        <v>0</v>
      </c>
      <c r="N282" s="87"/>
      <c r="O282" s="87"/>
      <c r="P282" s="87"/>
      <c r="Q282" s="90">
        <f t="shared" si="62"/>
        <v>0</v>
      </c>
      <c r="R282" s="20"/>
      <c r="S282" s="20"/>
      <c r="U282" s="20"/>
    </row>
    <row r="283" spans="1:21" s="3" customFormat="1" ht="15" customHeight="1">
      <c r="A283" s="10">
        <v>257</v>
      </c>
      <c r="B283" s="34" t="s">
        <v>216</v>
      </c>
      <c r="C283" s="14" t="s">
        <v>19</v>
      </c>
      <c r="D283" s="58"/>
      <c r="E283" s="21" t="s">
        <v>24</v>
      </c>
      <c r="F283" s="23"/>
      <c r="G283" s="19" t="s">
        <v>22</v>
      </c>
      <c r="H283" s="177">
        <v>2</v>
      </c>
      <c r="I283" s="87"/>
      <c r="J283" s="87"/>
      <c r="K283" s="87"/>
      <c r="L283" s="87"/>
      <c r="M283" s="87">
        <f t="shared" si="61"/>
        <v>0</v>
      </c>
      <c r="N283" s="87"/>
      <c r="O283" s="87"/>
      <c r="P283" s="87"/>
      <c r="Q283" s="90">
        <f t="shared" si="62"/>
        <v>0</v>
      </c>
      <c r="R283" s="20"/>
      <c r="S283" s="20"/>
      <c r="U283" s="20"/>
    </row>
    <row r="284" spans="1:21" s="3" customFormat="1" ht="15" customHeight="1">
      <c r="A284" s="10">
        <v>258</v>
      </c>
      <c r="B284" s="34" t="s">
        <v>212</v>
      </c>
      <c r="C284" s="14"/>
      <c r="D284" s="58"/>
      <c r="E284" s="21"/>
      <c r="F284" s="23"/>
      <c r="G284" s="19" t="s">
        <v>25</v>
      </c>
      <c r="H284" s="177">
        <v>3</v>
      </c>
      <c r="I284" s="87"/>
      <c r="J284" s="87"/>
      <c r="K284" s="87"/>
      <c r="L284" s="87"/>
      <c r="M284" s="87"/>
      <c r="N284" s="87"/>
      <c r="O284" s="87"/>
      <c r="P284" s="87"/>
      <c r="Q284" s="90"/>
      <c r="R284" s="18"/>
    </row>
    <row r="285" spans="1:21" s="3" customFormat="1" ht="15" customHeight="1">
      <c r="A285" s="10">
        <v>259</v>
      </c>
      <c r="B285" s="21" t="s">
        <v>216</v>
      </c>
      <c r="C285" s="14" t="s">
        <v>19</v>
      </c>
      <c r="D285" s="10"/>
      <c r="E285" s="21" t="s">
        <v>24</v>
      </c>
      <c r="F285" s="22"/>
      <c r="G285" s="19" t="s">
        <v>25</v>
      </c>
      <c r="H285" s="80"/>
      <c r="I285" s="84"/>
      <c r="J285" s="84"/>
      <c r="K285" s="84"/>
      <c r="L285" s="84"/>
      <c r="M285" s="84"/>
      <c r="N285" s="84"/>
      <c r="O285" s="84"/>
      <c r="P285" s="84"/>
      <c r="Q285" s="84"/>
      <c r="R285" s="18"/>
    </row>
    <row r="286" spans="1:21" s="3" customFormat="1" ht="15" customHeight="1">
      <c r="A286" s="10">
        <v>260</v>
      </c>
      <c r="B286" s="21" t="s">
        <v>217</v>
      </c>
      <c r="C286" s="14" t="s">
        <v>19</v>
      </c>
      <c r="D286" s="10"/>
      <c r="E286" s="21" t="s">
        <v>43</v>
      </c>
      <c r="F286" s="23"/>
      <c r="G286" s="19" t="s">
        <v>22</v>
      </c>
      <c r="H286" s="92">
        <v>3</v>
      </c>
      <c r="I286" s="87">
        <v>1</v>
      </c>
      <c r="J286" s="87">
        <v>1</v>
      </c>
      <c r="K286" s="87">
        <v>1589.11</v>
      </c>
      <c r="L286" s="87">
        <v>1589.11</v>
      </c>
      <c r="M286" s="87">
        <f>K286-L286</f>
        <v>0</v>
      </c>
      <c r="N286" s="87">
        <v>10</v>
      </c>
      <c r="O286" s="87">
        <v>31432.79</v>
      </c>
      <c r="P286" s="87">
        <v>31432.79</v>
      </c>
      <c r="Q286" s="90">
        <f>O286-P286</f>
        <v>0</v>
      </c>
      <c r="R286" s="20"/>
      <c r="S286" s="20"/>
      <c r="U286" s="20"/>
    </row>
    <row r="287" spans="1:21" s="3" customFormat="1" ht="15" customHeight="1">
      <c r="A287" s="10">
        <v>261</v>
      </c>
      <c r="B287" s="21" t="s">
        <v>217</v>
      </c>
      <c r="C287" s="14" t="s">
        <v>19</v>
      </c>
      <c r="D287" s="10"/>
      <c r="E287" s="21" t="s">
        <v>43</v>
      </c>
      <c r="F287" s="22"/>
      <c r="G287" s="19" t="s">
        <v>44</v>
      </c>
      <c r="H287" s="80"/>
      <c r="I287" s="105"/>
      <c r="J287" s="105"/>
      <c r="K287" s="104"/>
      <c r="L287" s="104"/>
      <c r="M287" s="105"/>
      <c r="N287" s="107"/>
      <c r="O287" s="105"/>
      <c r="P287" s="107"/>
      <c r="Q287" s="107"/>
      <c r="R287" s="18"/>
    </row>
    <row r="288" spans="1:21" s="3" customFormat="1" ht="15" customHeight="1">
      <c r="A288" s="10">
        <v>262</v>
      </c>
      <c r="B288" s="21" t="s">
        <v>218</v>
      </c>
      <c r="C288" s="14"/>
      <c r="D288" s="10"/>
      <c r="E288" s="21" t="s">
        <v>24</v>
      </c>
      <c r="F288" s="23"/>
      <c r="G288" s="19" t="s">
        <v>25</v>
      </c>
      <c r="H288" s="92"/>
      <c r="I288" s="87"/>
      <c r="J288" s="87"/>
      <c r="K288" s="90"/>
      <c r="L288" s="90"/>
      <c r="M288" s="87"/>
      <c r="N288" s="87"/>
      <c r="O288" s="93"/>
      <c r="P288" s="87"/>
      <c r="Q288" s="90"/>
    </row>
    <row r="289" spans="1:21" s="3" customFormat="1" ht="15" customHeight="1">
      <c r="A289" s="10">
        <v>263</v>
      </c>
      <c r="B289" s="21" t="s">
        <v>219</v>
      </c>
      <c r="C289" s="14" t="s">
        <v>19</v>
      </c>
      <c r="D289" s="10"/>
      <c r="E289" s="21" t="s">
        <v>24</v>
      </c>
      <c r="F289" s="23"/>
      <c r="G289" s="19" t="s">
        <v>22</v>
      </c>
      <c r="H289" s="92"/>
      <c r="I289" s="87"/>
      <c r="J289" s="87"/>
      <c r="K289" s="90"/>
      <c r="L289" s="90"/>
      <c r="M289" s="87">
        <f t="shared" ref="M289:M290" si="63">K289-L289</f>
        <v>0</v>
      </c>
      <c r="N289" s="146"/>
      <c r="O289" s="201"/>
      <c r="P289" s="201"/>
      <c r="Q289" s="90">
        <f t="shared" ref="Q289:Q290" si="64">O289-P289</f>
        <v>0</v>
      </c>
      <c r="R289" s="20"/>
      <c r="S289" s="20"/>
      <c r="U289" s="20"/>
    </row>
    <row r="290" spans="1:21" s="3" customFormat="1" ht="15" customHeight="1">
      <c r="A290" s="10">
        <v>264</v>
      </c>
      <c r="B290" s="21" t="s">
        <v>220</v>
      </c>
      <c r="C290" s="14" t="s">
        <v>19</v>
      </c>
      <c r="D290" s="10"/>
      <c r="E290" s="21" t="s">
        <v>221</v>
      </c>
      <c r="F290" s="22"/>
      <c r="G290" s="19" t="s">
        <v>22</v>
      </c>
      <c r="H290" s="92"/>
      <c r="I290" s="87"/>
      <c r="J290" s="87"/>
      <c r="K290" s="87"/>
      <c r="L290" s="87"/>
      <c r="M290" s="87">
        <f t="shared" si="63"/>
        <v>0</v>
      </c>
      <c r="N290" s="87"/>
      <c r="O290" s="90"/>
      <c r="P290" s="90"/>
      <c r="Q290" s="90">
        <f t="shared" si="64"/>
        <v>0</v>
      </c>
      <c r="R290" s="20"/>
      <c r="S290" s="20"/>
      <c r="U290" s="20"/>
    </row>
    <row r="291" spans="1:21" s="3" customFormat="1" ht="15" customHeight="1">
      <c r="A291" s="10"/>
      <c r="B291" s="21" t="s">
        <v>258</v>
      </c>
      <c r="C291" s="14"/>
      <c r="D291" s="10"/>
      <c r="E291" s="21"/>
      <c r="F291" s="22"/>
      <c r="G291" s="19" t="s">
        <v>47</v>
      </c>
      <c r="H291" s="92">
        <v>1</v>
      </c>
      <c r="I291" s="87"/>
      <c r="J291" s="87"/>
      <c r="K291" s="87"/>
      <c r="L291" s="87"/>
      <c r="M291" s="87"/>
      <c r="N291" s="87"/>
      <c r="O291" s="90"/>
      <c r="P291" s="90"/>
      <c r="Q291" s="90"/>
      <c r="R291" s="20"/>
      <c r="S291" s="20"/>
      <c r="U291" s="20"/>
    </row>
    <row r="292" spans="1:21" s="3" customFormat="1" ht="15" customHeight="1">
      <c r="A292" s="10">
        <v>265</v>
      </c>
      <c r="B292" s="21" t="s">
        <v>220</v>
      </c>
      <c r="C292" s="14" t="s">
        <v>19</v>
      </c>
      <c r="D292" s="10"/>
      <c r="E292" s="21" t="s">
        <v>221</v>
      </c>
      <c r="F292" s="59"/>
      <c r="G292" s="19" t="s">
        <v>47</v>
      </c>
      <c r="H292" s="80"/>
      <c r="I292" s="84"/>
      <c r="J292" s="84"/>
      <c r="K292" s="138"/>
      <c r="L292" s="138"/>
      <c r="M292" s="84"/>
      <c r="N292" s="84"/>
      <c r="O292" s="138">
        <v>2732.6</v>
      </c>
      <c r="P292" s="138">
        <v>2732.6</v>
      </c>
      <c r="Q292" s="138">
        <v>0</v>
      </c>
      <c r="R292" s="18"/>
    </row>
    <row r="293" spans="1:21" s="3" customFormat="1" ht="15" customHeight="1">
      <c r="A293" s="10">
        <v>266</v>
      </c>
      <c r="B293" s="21" t="s">
        <v>222</v>
      </c>
      <c r="C293" s="14" t="s">
        <v>19</v>
      </c>
      <c r="D293" s="10"/>
      <c r="E293" s="21" t="s">
        <v>24</v>
      </c>
      <c r="F293" s="23"/>
      <c r="G293" s="19" t="s">
        <v>22</v>
      </c>
      <c r="H293" s="85">
        <v>7</v>
      </c>
      <c r="I293" s="87">
        <v>1</v>
      </c>
      <c r="J293" s="87">
        <v>1</v>
      </c>
      <c r="K293" s="90">
        <v>1341.08</v>
      </c>
      <c r="L293" s="90">
        <v>1341.08</v>
      </c>
      <c r="M293" s="87">
        <f>K293-L293</f>
        <v>0</v>
      </c>
      <c r="N293" s="87">
        <v>2</v>
      </c>
      <c r="O293" s="87">
        <v>6677.24</v>
      </c>
      <c r="P293" s="87">
        <v>6677.24</v>
      </c>
      <c r="Q293" s="90">
        <f>O293-P293</f>
        <v>0</v>
      </c>
      <c r="R293" s="20"/>
      <c r="S293" s="20"/>
      <c r="U293" s="20"/>
    </row>
    <row r="294" spans="1:21" s="3" customFormat="1" ht="15" customHeight="1">
      <c r="A294" s="10">
        <v>267</v>
      </c>
      <c r="B294" s="21" t="s">
        <v>222</v>
      </c>
      <c r="C294" s="48" t="s">
        <v>19</v>
      </c>
      <c r="D294" s="10"/>
      <c r="E294" s="21" t="s">
        <v>24</v>
      </c>
      <c r="F294" s="22"/>
      <c r="G294" s="19" t="s">
        <v>25</v>
      </c>
      <c r="H294" s="162">
        <v>2</v>
      </c>
      <c r="I294" s="84"/>
      <c r="J294" s="84"/>
      <c r="K294" s="84"/>
      <c r="L294" s="84"/>
      <c r="M294" s="84"/>
      <c r="N294" s="104"/>
      <c r="O294" s="104"/>
      <c r="P294" s="104"/>
      <c r="Q294" s="84"/>
    </row>
    <row r="295" spans="1:21" s="3" customFormat="1" ht="15" customHeight="1">
      <c r="A295" s="10">
        <v>268</v>
      </c>
      <c r="B295" s="60" t="s">
        <v>223</v>
      </c>
      <c r="C295" s="14" t="s">
        <v>19</v>
      </c>
      <c r="D295" s="10"/>
      <c r="E295" s="21" t="s">
        <v>24</v>
      </c>
      <c r="F295" s="23"/>
      <c r="G295" s="19" t="s">
        <v>22</v>
      </c>
      <c r="H295" s="116"/>
      <c r="I295" s="117"/>
      <c r="J295" s="117"/>
      <c r="K295" s="117"/>
      <c r="L295" s="117"/>
      <c r="M295" s="87">
        <f>K295-L295</f>
        <v>0</v>
      </c>
      <c r="N295" s="117"/>
      <c r="O295" s="117"/>
      <c r="P295" s="117"/>
      <c r="Q295" s="90">
        <f>O295-P295</f>
        <v>0</v>
      </c>
      <c r="R295" s="20"/>
      <c r="S295" s="20"/>
      <c r="U295" s="20"/>
    </row>
    <row r="296" spans="1:21" s="3" customFormat="1" ht="15" customHeight="1">
      <c r="A296" s="10">
        <v>269</v>
      </c>
      <c r="B296" s="60" t="s">
        <v>224</v>
      </c>
      <c r="C296" s="14" t="s">
        <v>19</v>
      </c>
      <c r="D296" s="10"/>
      <c r="E296" s="21"/>
      <c r="F296" s="22"/>
      <c r="G296" s="19" t="s">
        <v>21</v>
      </c>
      <c r="H296" s="80"/>
      <c r="I296" s="155"/>
      <c r="J296" s="155"/>
      <c r="K296" s="155"/>
      <c r="L296" s="155"/>
      <c r="M296" s="84"/>
      <c r="N296" s="84"/>
      <c r="O296" s="84"/>
      <c r="P296" s="84"/>
      <c r="Q296" s="84"/>
    </row>
    <row r="297" spans="1:21" s="3" customFormat="1" ht="15" customHeight="1">
      <c r="A297" s="10">
        <v>270</v>
      </c>
      <c r="B297" s="21" t="s">
        <v>225</v>
      </c>
      <c r="C297" s="14" t="s">
        <v>19</v>
      </c>
      <c r="D297" s="10"/>
      <c r="E297" s="21" t="s">
        <v>226</v>
      </c>
      <c r="F297" s="23"/>
      <c r="G297" s="19" t="s">
        <v>22</v>
      </c>
      <c r="H297" s="92">
        <v>11</v>
      </c>
      <c r="I297" s="87">
        <v>5</v>
      </c>
      <c r="J297" s="87">
        <v>5</v>
      </c>
      <c r="K297" s="90">
        <v>5386.66</v>
      </c>
      <c r="L297" s="90">
        <v>5386.66</v>
      </c>
      <c r="M297" s="87">
        <f>K297-L297</f>
        <v>0</v>
      </c>
      <c r="N297" s="87">
        <v>2</v>
      </c>
      <c r="O297" s="87">
        <v>2438.14</v>
      </c>
      <c r="P297" s="87">
        <v>2438.14</v>
      </c>
      <c r="Q297" s="90">
        <f>O297-P297</f>
        <v>0</v>
      </c>
      <c r="R297" s="20"/>
      <c r="S297" s="20"/>
      <c r="U297" s="20"/>
    </row>
    <row r="298" spans="1:21" s="3" customFormat="1" ht="15" customHeight="1">
      <c r="A298" s="10">
        <v>271</v>
      </c>
      <c r="B298" s="21" t="s">
        <v>225</v>
      </c>
      <c r="C298" s="14" t="s">
        <v>19</v>
      </c>
      <c r="D298" s="10"/>
      <c r="E298" s="21" t="s">
        <v>226</v>
      </c>
      <c r="F298" s="22"/>
      <c r="G298" s="19" t="s">
        <v>25</v>
      </c>
      <c r="H298" s="80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5" customHeight="1">
      <c r="A299" s="10">
        <v>272</v>
      </c>
      <c r="B299" s="21" t="s">
        <v>227</v>
      </c>
      <c r="C299" s="14" t="s">
        <v>19</v>
      </c>
      <c r="D299" s="10"/>
      <c r="E299" s="21"/>
      <c r="F299" s="22"/>
      <c r="G299" s="19" t="s">
        <v>33</v>
      </c>
      <c r="H299" s="80"/>
      <c r="I299" s="103"/>
      <c r="J299" s="103"/>
      <c r="K299" s="104"/>
      <c r="L299" s="104"/>
      <c r="M299" s="103"/>
      <c r="N299" s="84">
        <v>2</v>
      </c>
      <c r="O299" s="84">
        <v>2574.9499999999998</v>
      </c>
      <c r="P299" s="84">
        <v>2574.9499999999998</v>
      </c>
      <c r="Q299" s="84"/>
    </row>
    <row r="300" spans="1:21" s="3" customFormat="1" ht="15" customHeight="1">
      <c r="A300" s="10"/>
      <c r="B300" s="21" t="s">
        <v>227</v>
      </c>
      <c r="C300" s="14"/>
      <c r="D300" s="10"/>
      <c r="E300" s="21"/>
      <c r="F300" s="22"/>
      <c r="G300" s="19" t="s">
        <v>22</v>
      </c>
      <c r="H300" s="80">
        <v>1</v>
      </c>
      <c r="I300" s="103"/>
      <c r="J300" s="103"/>
      <c r="K300" s="104"/>
      <c r="L300" s="104"/>
      <c r="M300" s="87">
        <f t="shared" ref="M300:M301" si="65">K300-L300</f>
        <v>0</v>
      </c>
      <c r="N300" s="84"/>
      <c r="O300" s="84"/>
      <c r="P300" s="84"/>
      <c r="Q300" s="90">
        <f t="shared" ref="Q300:Q301" si="66">O300-P300</f>
        <v>0</v>
      </c>
    </row>
    <row r="301" spans="1:21" s="3" customFormat="1" ht="15" customHeight="1">
      <c r="A301" s="10">
        <v>273</v>
      </c>
      <c r="B301" s="21" t="s">
        <v>228</v>
      </c>
      <c r="C301" s="14" t="s">
        <v>19</v>
      </c>
      <c r="D301" s="10"/>
      <c r="E301" s="21" t="s">
        <v>215</v>
      </c>
      <c r="F301" s="23"/>
      <c r="G301" s="19" t="s">
        <v>22</v>
      </c>
      <c r="H301" s="92">
        <v>10</v>
      </c>
      <c r="I301" s="87">
        <v>1</v>
      </c>
      <c r="J301" s="87">
        <v>1</v>
      </c>
      <c r="K301" s="87">
        <v>441.42</v>
      </c>
      <c r="L301" s="87">
        <v>441.42</v>
      </c>
      <c r="M301" s="87">
        <f t="shared" si="65"/>
        <v>0</v>
      </c>
      <c r="N301" s="87">
        <v>11</v>
      </c>
      <c r="O301" s="87">
        <v>20364.900000000001</v>
      </c>
      <c r="P301" s="87">
        <v>20364.900000000001</v>
      </c>
      <c r="Q301" s="90">
        <f t="shared" si="66"/>
        <v>0</v>
      </c>
      <c r="R301" s="20"/>
      <c r="S301" s="20"/>
      <c r="U301" s="20"/>
    </row>
    <row r="302" spans="1:21" s="3" customFormat="1" ht="15" customHeight="1">
      <c r="A302" s="10">
        <v>274</v>
      </c>
      <c r="B302" s="21" t="s">
        <v>229</v>
      </c>
      <c r="C302" s="14" t="s">
        <v>19</v>
      </c>
      <c r="D302" s="10"/>
      <c r="E302" s="21" t="s">
        <v>24</v>
      </c>
      <c r="F302" s="23"/>
      <c r="G302" s="19" t="s">
        <v>22</v>
      </c>
      <c r="H302" s="92">
        <v>14</v>
      </c>
      <c r="I302" s="87">
        <v>1</v>
      </c>
      <c r="J302" s="87">
        <v>1</v>
      </c>
      <c r="K302" s="87">
        <v>1050.49</v>
      </c>
      <c r="L302" s="87">
        <v>1050.49</v>
      </c>
      <c r="M302" s="87">
        <f t="shared" ref="M302" si="67">K302-L302</f>
        <v>0</v>
      </c>
      <c r="N302" s="87">
        <v>4</v>
      </c>
      <c r="O302" s="90">
        <f>24310.11+5426.44</f>
        <v>29736.55</v>
      </c>
      <c r="P302" s="90">
        <f>24310.11+5426.44</f>
        <v>29736.55</v>
      </c>
      <c r="Q302" s="90">
        <f t="shared" ref="Q302" si="68">O302-P302</f>
        <v>0</v>
      </c>
      <c r="R302" s="20"/>
      <c r="S302" s="20"/>
      <c r="U302" s="20"/>
    </row>
    <row r="303" spans="1:21" s="3" customFormat="1" ht="15" customHeight="1">
      <c r="A303" s="10">
        <v>275</v>
      </c>
      <c r="B303" s="61" t="s">
        <v>229</v>
      </c>
      <c r="C303" s="14" t="s">
        <v>19</v>
      </c>
      <c r="D303" s="10"/>
      <c r="E303" s="21" t="s">
        <v>24</v>
      </c>
      <c r="F303" s="58"/>
      <c r="G303" s="24" t="s">
        <v>25</v>
      </c>
      <c r="H303" s="167"/>
      <c r="I303" s="155"/>
      <c r="J303" s="155"/>
      <c r="K303" s="155"/>
      <c r="L303" s="155"/>
      <c r="M303" s="84"/>
      <c r="N303" s="84"/>
      <c r="O303" s="84"/>
      <c r="P303" s="84"/>
      <c r="Q303" s="84"/>
    </row>
    <row r="304" spans="1:21" s="3" customFormat="1" ht="15" customHeight="1">
      <c r="A304" s="10">
        <v>276</v>
      </c>
      <c r="B304" s="61" t="s">
        <v>230</v>
      </c>
      <c r="C304" s="14" t="s">
        <v>54</v>
      </c>
      <c r="D304" s="10" t="s">
        <v>69</v>
      </c>
      <c r="E304" s="21" t="s">
        <v>24</v>
      </c>
      <c r="F304" s="58"/>
      <c r="G304" s="19" t="s">
        <v>22</v>
      </c>
      <c r="H304" s="177">
        <v>5</v>
      </c>
      <c r="I304" s="87"/>
      <c r="J304" s="87"/>
      <c r="K304" s="87"/>
      <c r="L304" s="87"/>
      <c r="M304" s="87">
        <f>K304-L304</f>
        <v>0</v>
      </c>
      <c r="N304" s="87">
        <v>1</v>
      </c>
      <c r="O304" s="87">
        <v>8968.24</v>
      </c>
      <c r="P304" s="87">
        <v>8968.24</v>
      </c>
      <c r="Q304" s="90">
        <f>O304-P304</f>
        <v>0</v>
      </c>
      <c r="R304" s="20"/>
      <c r="S304" s="20"/>
      <c r="U304" s="20"/>
    </row>
    <row r="305" spans="1:21" s="3" customFormat="1" ht="15" customHeight="1">
      <c r="A305" s="10">
        <v>277</v>
      </c>
      <c r="B305" s="21" t="s">
        <v>230</v>
      </c>
      <c r="C305" s="14" t="s">
        <v>54</v>
      </c>
      <c r="D305" s="10" t="s">
        <v>69</v>
      </c>
      <c r="E305" s="21" t="s">
        <v>24</v>
      </c>
      <c r="F305" s="23"/>
      <c r="G305" s="19" t="s">
        <v>25</v>
      </c>
      <c r="H305" s="80">
        <v>1</v>
      </c>
      <c r="I305" s="84"/>
      <c r="J305" s="84"/>
      <c r="K305" s="84"/>
      <c r="L305" s="84"/>
      <c r="M305" s="84"/>
      <c r="N305" s="84"/>
      <c r="O305" s="84"/>
      <c r="P305" s="84"/>
      <c r="Q305" s="138"/>
      <c r="R305" s="18"/>
    </row>
    <row r="306" spans="1:21" s="3" customFormat="1" ht="15" customHeight="1">
      <c r="A306" s="10">
        <v>278</v>
      </c>
      <c r="B306" s="62" t="s">
        <v>231</v>
      </c>
      <c r="C306" s="63" t="s">
        <v>19</v>
      </c>
      <c r="D306" s="64"/>
      <c r="E306" s="62" t="s">
        <v>24</v>
      </c>
      <c r="F306" s="65"/>
      <c r="G306" s="66" t="s">
        <v>22</v>
      </c>
      <c r="H306" s="92">
        <v>5</v>
      </c>
      <c r="I306" s="87"/>
      <c r="J306" s="87"/>
      <c r="K306" s="87"/>
      <c r="L306" s="87"/>
      <c r="M306" s="87">
        <f>K306-L306</f>
        <v>0</v>
      </c>
      <c r="N306" s="87">
        <v>9</v>
      </c>
      <c r="O306" s="87">
        <v>13678.96</v>
      </c>
      <c r="P306" s="87">
        <v>13678.96</v>
      </c>
      <c r="Q306" s="90">
        <f>O306-P306</f>
        <v>0</v>
      </c>
      <c r="R306" s="20"/>
      <c r="S306" s="20"/>
      <c r="U306" s="20"/>
    </row>
    <row r="307" spans="1:21" s="3" customFormat="1" ht="15" customHeight="1">
      <c r="A307" s="10">
        <v>279</v>
      </c>
      <c r="B307" s="21" t="s">
        <v>232</v>
      </c>
      <c r="C307" s="42" t="s">
        <v>19</v>
      </c>
      <c r="D307" s="50"/>
      <c r="E307" s="21" t="s">
        <v>24</v>
      </c>
      <c r="F307" s="51"/>
      <c r="G307" s="19" t="s">
        <v>25</v>
      </c>
      <c r="H307" s="181"/>
      <c r="I307" s="84"/>
      <c r="J307" s="84"/>
      <c r="K307" s="138"/>
      <c r="L307" s="138"/>
      <c r="M307" s="84"/>
      <c r="N307" s="104"/>
      <c r="O307" s="104"/>
      <c r="P307" s="104"/>
      <c r="Q307" s="84"/>
      <c r="R307" s="18"/>
    </row>
    <row r="308" spans="1:21" s="3" customFormat="1" ht="15" customHeight="1">
      <c r="A308" s="10">
        <v>280</v>
      </c>
      <c r="B308" s="21" t="s">
        <v>233</v>
      </c>
      <c r="C308" s="42" t="s">
        <v>19</v>
      </c>
      <c r="D308" s="43"/>
      <c r="E308" s="21" t="s">
        <v>24</v>
      </c>
      <c r="F308" s="23"/>
      <c r="G308" s="19" t="s">
        <v>22</v>
      </c>
      <c r="H308" s="177"/>
      <c r="I308" s="87"/>
      <c r="J308" s="87"/>
      <c r="K308" s="87"/>
      <c r="L308" s="87"/>
      <c r="M308" s="87">
        <f t="shared" ref="M308:M310" si="69">K308-L308</f>
        <v>0</v>
      </c>
      <c r="N308" s="87"/>
      <c r="O308" s="87"/>
      <c r="P308" s="87"/>
      <c r="Q308" s="90">
        <f t="shared" ref="Q308:Q310" si="70">O308-P308</f>
        <v>0</v>
      </c>
      <c r="R308" s="20"/>
      <c r="S308" s="20"/>
      <c r="U308" s="20"/>
    </row>
    <row r="309" spans="1:21" s="3" customFormat="1" ht="15" customHeight="1">
      <c r="A309" s="10"/>
      <c r="B309" s="21" t="s">
        <v>247</v>
      </c>
      <c r="C309" s="42"/>
      <c r="D309" s="213"/>
      <c r="E309" s="21"/>
      <c r="F309" s="23"/>
      <c r="G309" s="27" t="s">
        <v>22</v>
      </c>
      <c r="H309" s="177">
        <v>2</v>
      </c>
      <c r="I309" s="87">
        <v>1</v>
      </c>
      <c r="J309" s="87">
        <v>1</v>
      </c>
      <c r="K309" s="87">
        <v>1200.57</v>
      </c>
      <c r="L309" s="87">
        <v>1200.57</v>
      </c>
      <c r="M309" s="87">
        <f t="shared" si="69"/>
        <v>0</v>
      </c>
      <c r="N309" s="87"/>
      <c r="O309" s="87"/>
      <c r="P309" s="87"/>
      <c r="Q309" s="90">
        <f t="shared" si="70"/>
        <v>0</v>
      </c>
      <c r="R309" s="20"/>
      <c r="S309" s="20"/>
      <c r="U309" s="20"/>
    </row>
    <row r="310" spans="1:21" s="3" customFormat="1" ht="15" customHeight="1">
      <c r="A310" s="10">
        <v>281</v>
      </c>
      <c r="B310" s="21" t="s">
        <v>234</v>
      </c>
      <c r="C310" s="42" t="s">
        <v>19</v>
      </c>
      <c r="D310" s="64"/>
      <c r="E310" s="21" t="s">
        <v>235</v>
      </c>
      <c r="F310" s="23"/>
      <c r="G310" s="27" t="s">
        <v>22</v>
      </c>
      <c r="H310" s="92"/>
      <c r="I310" s="87"/>
      <c r="J310" s="87"/>
      <c r="K310" s="87"/>
      <c r="L310" s="87"/>
      <c r="M310" s="87">
        <f t="shared" si="69"/>
        <v>0</v>
      </c>
      <c r="N310" s="87"/>
      <c r="O310" s="90"/>
      <c r="P310" s="90"/>
      <c r="Q310" s="90">
        <f t="shared" si="70"/>
        <v>0</v>
      </c>
      <c r="R310" s="20"/>
      <c r="S310" s="20"/>
      <c r="U310" s="20"/>
    </row>
    <row r="311" spans="1:21" s="3" customFormat="1" ht="13.15" customHeight="1">
      <c r="A311" s="10">
        <v>282</v>
      </c>
      <c r="B311" s="29" t="s">
        <v>234</v>
      </c>
      <c r="C311" s="42" t="s">
        <v>19</v>
      </c>
      <c r="D311" s="58"/>
      <c r="E311" s="21" t="s">
        <v>235</v>
      </c>
      <c r="F311" s="67"/>
      <c r="G311" s="68" t="s">
        <v>25</v>
      </c>
      <c r="H311" s="167"/>
      <c r="I311" s="84"/>
      <c r="J311" s="84"/>
      <c r="K311" s="84"/>
      <c r="L311" s="84"/>
      <c r="M311" s="84"/>
      <c r="N311" s="84"/>
      <c r="O311" s="138"/>
      <c r="P311" s="155"/>
      <c r="Q311" s="84"/>
    </row>
    <row r="312" spans="1:21" s="3" customFormat="1" ht="13.15" customHeight="1">
      <c r="A312" s="10">
        <v>283</v>
      </c>
      <c r="B312" s="69" t="s">
        <v>236</v>
      </c>
      <c r="C312" s="42" t="s">
        <v>19</v>
      </c>
      <c r="D312" s="70"/>
      <c r="E312" s="21" t="s">
        <v>24</v>
      </c>
      <c r="F312" s="26"/>
      <c r="G312" s="19" t="s">
        <v>22</v>
      </c>
      <c r="H312" s="207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/>
      <c r="S312" s="20"/>
      <c r="U312" s="20"/>
    </row>
    <row r="313" spans="1:21" s="3" customFormat="1" ht="15" customHeight="1">
      <c r="A313" s="10">
        <v>284</v>
      </c>
      <c r="B313" s="69" t="s">
        <v>236</v>
      </c>
      <c r="C313" s="42" t="s">
        <v>19</v>
      </c>
      <c r="D313" s="39"/>
      <c r="E313" s="21" t="s">
        <v>24</v>
      </c>
      <c r="F313" s="39"/>
      <c r="G313" s="35" t="s">
        <v>25</v>
      </c>
      <c r="H313" s="96"/>
      <c r="I313" s="155"/>
      <c r="J313" s="155"/>
      <c r="K313" s="155"/>
      <c r="L313" s="155"/>
      <c r="M313" s="84"/>
      <c r="N313" s="104"/>
      <c r="O313" s="104"/>
      <c r="P313" s="104"/>
      <c r="Q313" s="84"/>
    </row>
    <row r="314" spans="1:21" s="3" customFormat="1" ht="15" customHeight="1">
      <c r="A314" s="10">
        <v>286</v>
      </c>
      <c r="B314" s="71" t="s">
        <v>237</v>
      </c>
      <c r="C314" s="72" t="s">
        <v>19</v>
      </c>
      <c r="D314" s="73"/>
      <c r="E314" s="73" t="s">
        <v>24</v>
      </c>
      <c r="F314" s="73"/>
      <c r="G314" s="74" t="s">
        <v>25</v>
      </c>
      <c r="H314" s="80">
        <v>15</v>
      </c>
      <c r="I314" s="209"/>
      <c r="J314" s="209"/>
      <c r="K314" s="94"/>
      <c r="L314" s="94"/>
      <c r="M314" s="84"/>
      <c r="N314" s="209"/>
      <c r="O314" s="210"/>
      <c r="P314" s="210"/>
      <c r="Q314" s="84"/>
    </row>
    <row r="315" spans="1:21" s="75" customFormat="1" ht="15" customHeight="1">
      <c r="A315" s="10">
        <v>287</v>
      </c>
      <c r="B315" s="34" t="s">
        <v>238</v>
      </c>
      <c r="C315" s="14" t="s">
        <v>54</v>
      </c>
      <c r="D315" s="10" t="s">
        <v>69</v>
      </c>
      <c r="E315" s="21" t="s">
        <v>24</v>
      </c>
      <c r="F315" s="23"/>
      <c r="G315" s="19" t="s">
        <v>22</v>
      </c>
      <c r="H315" s="177">
        <v>5</v>
      </c>
      <c r="I315" s="87">
        <v>3</v>
      </c>
      <c r="J315" s="87">
        <v>3</v>
      </c>
      <c r="K315" s="90">
        <v>2726.29</v>
      </c>
      <c r="L315" s="90">
        <v>2726.29</v>
      </c>
      <c r="M315" s="87">
        <f>K315-L315</f>
        <v>0</v>
      </c>
      <c r="N315" s="87">
        <v>7</v>
      </c>
      <c r="O315" s="87">
        <v>25987.72</v>
      </c>
      <c r="P315" s="87">
        <v>25987.72</v>
      </c>
      <c r="Q315" s="90">
        <f>O315-P315</f>
        <v>0</v>
      </c>
      <c r="R315" s="20"/>
      <c r="S315" s="20"/>
      <c r="U315" s="20"/>
    </row>
    <row r="316" spans="1:21" s="3" customFormat="1" ht="15" customHeight="1">
      <c r="A316" s="10">
        <v>288</v>
      </c>
      <c r="B316" s="61" t="s">
        <v>238</v>
      </c>
      <c r="C316" s="14" t="s">
        <v>54</v>
      </c>
      <c r="D316" s="10" t="s">
        <v>7</v>
      </c>
      <c r="E316" s="21" t="s">
        <v>24</v>
      </c>
      <c r="F316" s="44"/>
      <c r="G316" s="35" t="s">
        <v>25</v>
      </c>
      <c r="H316" s="167">
        <v>3</v>
      </c>
      <c r="I316" s="84"/>
      <c r="J316" s="84"/>
      <c r="K316" s="84"/>
      <c r="L316" s="84"/>
      <c r="M316" s="84"/>
      <c r="N316" s="104"/>
      <c r="O316" s="104"/>
      <c r="P316" s="104"/>
      <c r="Q316" s="84"/>
    </row>
    <row r="317" spans="1:21" s="3" customFormat="1" ht="15" customHeight="1">
      <c r="A317" s="10"/>
      <c r="B317" s="61" t="s">
        <v>256</v>
      </c>
      <c r="C317" s="14"/>
      <c r="D317" s="10"/>
      <c r="E317" s="21"/>
      <c r="F317" s="44"/>
      <c r="G317" s="35" t="s">
        <v>22</v>
      </c>
      <c r="H317" s="167">
        <v>3</v>
      </c>
      <c r="I317" s="84"/>
      <c r="J317" s="84"/>
      <c r="K317" s="84"/>
      <c r="L317" s="84"/>
      <c r="M317" s="84"/>
      <c r="N317" s="104"/>
      <c r="O317" s="104"/>
      <c r="P317" s="104"/>
      <c r="Q317" s="84"/>
    </row>
    <row r="318" spans="1:21" s="3" customFormat="1" ht="14.45" customHeight="1">
      <c r="B318" s="76"/>
      <c r="H318" s="77">
        <f t="shared" ref="H318:Q318" si="71">SUM(H10:H317)</f>
        <v>1085</v>
      </c>
      <c r="I318" s="77">
        <f t="shared" si="71"/>
        <v>161</v>
      </c>
      <c r="J318" s="77">
        <f t="shared" si="71"/>
        <v>163</v>
      </c>
      <c r="K318" s="78">
        <f t="shared" si="71"/>
        <v>284274.24999999988</v>
      </c>
      <c r="L318" s="78">
        <f t="shared" si="71"/>
        <v>281962.04999999987</v>
      </c>
      <c r="M318" s="77">
        <f t="shared" si="71"/>
        <v>2312.1999999999998</v>
      </c>
      <c r="N318" s="77">
        <f t="shared" si="71"/>
        <v>929</v>
      </c>
      <c r="O318" s="77">
        <f t="shared" si="71"/>
        <v>2496179.61</v>
      </c>
      <c r="P318" s="77">
        <f t="shared" si="71"/>
        <v>2470375.21</v>
      </c>
      <c r="Q318" s="77">
        <f t="shared" si="71"/>
        <v>25804.399999999998</v>
      </c>
    </row>
    <row r="319" spans="1:21" s="3" customFormat="1" ht="15" customHeight="1"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1:21" s="3" customFormat="1" ht="15" customHeight="1">
      <c r="B320" s="214"/>
      <c r="G320" s="214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9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</sheetData>
  <autoFilter ref="A9:Q320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D322"/>
  <sheetViews>
    <sheetView topLeftCell="A7" zoomScale="120" zoomScaleNormal="120" workbookViewId="0">
      <pane xSplit="2" ySplit="3" topLeftCell="N10" activePane="bottomRight" state="frozen"/>
      <selection activeCell="A7" sqref="A7"/>
      <selection pane="topRight" activeCell="C7" sqref="C7"/>
      <selection pane="bottomLeft" activeCell="A10" sqref="A10"/>
      <selection pane="bottomRight" activeCell="Q8" sqref="Q1:Q1048576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018" width="9.140625" style="3"/>
    <col min="1019" max="16384" width="9.140625" style="1"/>
  </cols>
  <sheetData>
    <row r="1" spans="1:18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18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18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18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18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18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18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18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18" s="3" customFormat="1" ht="17.45" hidden="1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18" s="18" customFormat="1" ht="15" hidden="1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90">
        <f>O10-P10</f>
        <v>0</v>
      </c>
    </row>
    <row r="11" spans="1:18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</row>
    <row r="12" spans="1:18" s="3" customFormat="1" ht="15" hidden="1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90">
        <f t="shared" ref="Q12:Q75" si="1">O12-P12</f>
        <v>0</v>
      </c>
    </row>
    <row r="13" spans="1:18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2">K13-L13</f>
        <v>0</v>
      </c>
      <c r="N13" s="87">
        <v>2</v>
      </c>
      <c r="O13" s="93">
        <v>2348.42</v>
      </c>
      <c r="P13" s="93">
        <v>2348.42</v>
      </c>
      <c r="Q13" s="90">
        <f t="shared" si="1"/>
        <v>0</v>
      </c>
      <c r="R13" s="20"/>
    </row>
    <row r="14" spans="1:18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6</v>
      </c>
      <c r="I14" s="87"/>
      <c r="J14" s="87"/>
      <c r="K14" s="87"/>
      <c r="L14" s="87"/>
      <c r="M14" s="87">
        <f t="shared" si="2"/>
        <v>0</v>
      </c>
      <c r="N14" s="87"/>
      <c r="O14" s="93"/>
      <c r="P14" s="93"/>
      <c r="Q14" s="90">
        <f t="shared" si="1"/>
        <v>0</v>
      </c>
      <c r="R14" s="20"/>
    </row>
    <row r="15" spans="1:18" s="3" customFormat="1" ht="15" hidden="1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9</v>
      </c>
      <c r="I15" s="84"/>
      <c r="J15" s="84"/>
      <c r="K15" s="94"/>
      <c r="L15" s="94"/>
      <c r="M15" s="84"/>
      <c r="N15" s="84"/>
      <c r="O15" s="95"/>
      <c r="P15" s="95"/>
      <c r="Q15" s="90">
        <f t="shared" si="1"/>
        <v>0</v>
      </c>
    </row>
    <row r="16" spans="1:18" s="3" customFormat="1" ht="15" hidden="1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90">
        <f t="shared" si="1"/>
        <v>0</v>
      </c>
    </row>
    <row r="17" spans="1:1018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si="1"/>
        <v>0</v>
      </c>
    </row>
    <row r="18" spans="1:1018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1"/>
        <v>0</v>
      </c>
      <c r="R18" s="20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</row>
    <row r="19" spans="1:1018" s="18" customFormat="1" ht="15" hidden="1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90">
        <f t="shared" si="1"/>
        <v>0</v>
      </c>
    </row>
    <row r="20" spans="1:1018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15</v>
      </c>
      <c r="I20" s="101">
        <v>1</v>
      </c>
      <c r="J20" s="101">
        <v>1</v>
      </c>
      <c r="K20" s="144">
        <v>434.4</v>
      </c>
      <c r="L20" s="144">
        <v>434.4</v>
      </c>
      <c r="M20" s="87">
        <f>K20-L20</f>
        <v>0</v>
      </c>
      <c r="N20" s="101">
        <v>10</v>
      </c>
      <c r="O20" s="102">
        <f>15006.17+4785.26</f>
        <v>19791.43</v>
      </c>
      <c r="P20" s="102">
        <v>15006.17</v>
      </c>
      <c r="Q20" s="90">
        <f t="shared" si="1"/>
        <v>4785.26</v>
      </c>
      <c r="R20" s="20"/>
    </row>
    <row r="21" spans="1:1018" ht="15" hidden="1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90">
        <f t="shared" si="1"/>
        <v>0</v>
      </c>
    </row>
    <row r="22" spans="1:1018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3</v>
      </c>
      <c r="I22" s="87"/>
      <c r="J22" s="87"/>
      <c r="K22" s="87"/>
      <c r="L22" s="87"/>
      <c r="M22" s="87">
        <f t="shared" ref="M22:M23" si="4">K22-L22</f>
        <v>0</v>
      </c>
      <c r="N22" s="87"/>
      <c r="O22" s="93"/>
      <c r="P22" s="93"/>
      <c r="Q22" s="90">
        <f t="shared" si="1"/>
        <v>0</v>
      </c>
      <c r="R22" s="20"/>
    </row>
    <row r="23" spans="1:1018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4"/>
        <v>0</v>
      </c>
      <c r="N23" s="87"/>
      <c r="O23" s="93"/>
      <c r="P23" s="87"/>
      <c r="Q23" s="90">
        <f t="shared" si="1"/>
        <v>0</v>
      </c>
      <c r="R23" s="20"/>
    </row>
    <row r="24" spans="1:1018" ht="15" hidden="1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>
        <v>2</v>
      </c>
      <c r="O24" s="95">
        <v>9038.6</v>
      </c>
      <c r="P24" s="95">
        <v>9038.6</v>
      </c>
      <c r="Q24" s="90">
        <f t="shared" si="1"/>
        <v>0</v>
      </c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</row>
    <row r="25" spans="1:1018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 t="shared" si="1"/>
        <v>0</v>
      </c>
      <c r="R25" s="20"/>
    </row>
    <row r="26" spans="1:1018" ht="15" hidden="1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3</v>
      </c>
      <c r="I26" s="101"/>
      <c r="J26" s="101"/>
      <c r="K26" s="101"/>
      <c r="L26" s="101"/>
      <c r="M26" s="87"/>
      <c r="N26" s="101"/>
      <c r="O26" s="102"/>
      <c r="P26" s="102"/>
      <c r="Q26" s="90">
        <f t="shared" si="1"/>
        <v>0</v>
      </c>
      <c r="R26" s="20"/>
    </row>
    <row r="27" spans="1:1018" ht="15" hidden="1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/>
      <c r="O27" s="95"/>
      <c r="P27" s="95"/>
      <c r="Q27" s="90">
        <f t="shared" si="1"/>
        <v>0</v>
      </c>
    </row>
    <row r="28" spans="1:1018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11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 t="shared" si="1"/>
        <v>0</v>
      </c>
      <c r="R28" s="20"/>
    </row>
    <row r="29" spans="1:1018" ht="15" hidden="1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90">
        <f t="shared" si="1"/>
        <v>0</v>
      </c>
    </row>
    <row r="30" spans="1:1018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 t="shared" si="1"/>
        <v>0</v>
      </c>
      <c r="R30" s="20"/>
    </row>
    <row r="31" spans="1:1018" ht="15" hidden="1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2</v>
      </c>
      <c r="O31" s="108">
        <v>7146.8</v>
      </c>
      <c r="P31" s="108">
        <v>7146.8</v>
      </c>
      <c r="Q31" s="90">
        <f t="shared" si="1"/>
        <v>0</v>
      </c>
    </row>
    <row r="32" spans="1:1018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5</v>
      </c>
      <c r="I32" s="109"/>
      <c r="J32" s="109"/>
      <c r="K32" s="109"/>
      <c r="L32" s="109"/>
      <c r="M32" s="87">
        <f>K32-L32</f>
        <v>0</v>
      </c>
      <c r="N32" s="109">
        <v>8</v>
      </c>
      <c r="O32" s="109">
        <v>7697.92</v>
      </c>
      <c r="P32" s="109">
        <v>7697.92</v>
      </c>
      <c r="Q32" s="90">
        <f t="shared" si="1"/>
        <v>0</v>
      </c>
      <c r="R32" s="20"/>
    </row>
    <row r="33" spans="1:1018" ht="15" hidden="1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90">
        <f t="shared" si="1"/>
        <v>0</v>
      </c>
    </row>
    <row r="34" spans="1:1018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10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 t="shared" si="1"/>
        <v>0</v>
      </c>
      <c r="R34" s="20"/>
    </row>
    <row r="35" spans="1:1018" ht="15" hidden="1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>
        <v>1</v>
      </c>
      <c r="I35" s="84"/>
      <c r="J35" s="84"/>
      <c r="K35" s="84"/>
      <c r="L35" s="84"/>
      <c r="M35" s="84"/>
      <c r="N35" s="84"/>
      <c r="O35" s="95"/>
      <c r="P35" s="95"/>
      <c r="Q35" s="90">
        <f t="shared" si="1"/>
        <v>0</v>
      </c>
    </row>
    <row r="36" spans="1:1018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 t="shared" si="1"/>
        <v>0</v>
      </c>
      <c r="R36" s="20"/>
    </row>
    <row r="37" spans="1:1018" ht="15" hidden="1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/>
      <c r="O37" s="104"/>
      <c r="P37" s="104"/>
      <c r="Q37" s="90">
        <f t="shared" si="1"/>
        <v>0</v>
      </c>
    </row>
    <row r="38" spans="1:1018" ht="15" hidden="1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90">
        <f t="shared" si="1"/>
        <v>0</v>
      </c>
    </row>
    <row r="39" spans="1:1018" ht="15" hidden="1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90">
        <f t="shared" si="1"/>
        <v>0</v>
      </c>
    </row>
    <row r="40" spans="1:1018" ht="15" hidden="1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3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90">
        <f t="shared" si="1"/>
        <v>0</v>
      </c>
    </row>
    <row r="41" spans="1:1018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>
        <v>4</v>
      </c>
      <c r="O41" s="99">
        <f>21027.9+12472.94</f>
        <v>33500.840000000004</v>
      </c>
      <c r="P41" s="99">
        <f>21027.9+12472.94</f>
        <v>33500.840000000004</v>
      </c>
      <c r="Q41" s="90">
        <f t="shared" si="1"/>
        <v>0</v>
      </c>
      <c r="R41" s="20"/>
    </row>
    <row r="42" spans="1:1018" ht="15" hidden="1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6</v>
      </c>
      <c r="I42" s="104"/>
      <c r="J42" s="104"/>
      <c r="K42" s="104"/>
      <c r="L42" s="104"/>
      <c r="M42" s="104"/>
      <c r="N42" s="104"/>
      <c r="O42" s="121"/>
      <c r="P42" s="121"/>
      <c r="Q42" s="90">
        <f t="shared" si="1"/>
        <v>0</v>
      </c>
    </row>
    <row r="43" spans="1:1018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24</v>
      </c>
      <c r="I43" s="87"/>
      <c r="J43" s="87"/>
      <c r="K43" s="87"/>
      <c r="L43" s="87"/>
      <c r="M43" s="87">
        <f>K43-L43</f>
        <v>0</v>
      </c>
      <c r="N43" s="87">
        <f>34+18</f>
        <v>52</v>
      </c>
      <c r="O43" s="93">
        <f>90403.21+67023.65</f>
        <v>157426.85999999999</v>
      </c>
      <c r="P43" s="93">
        <v>87843.89</v>
      </c>
      <c r="Q43" s="90">
        <f t="shared" si="1"/>
        <v>69582.969999999987</v>
      </c>
      <c r="R43" s="20"/>
    </row>
    <row r="44" spans="1:1018" ht="15" hidden="1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>
        <v>1</v>
      </c>
      <c r="I44" s="84"/>
      <c r="J44" s="84"/>
      <c r="K44" s="84"/>
      <c r="L44" s="84"/>
      <c r="M44" s="84"/>
      <c r="N44" s="83"/>
      <c r="O44" s="122"/>
      <c r="P44" s="122"/>
      <c r="Q44" s="90">
        <f t="shared" si="1"/>
        <v>0</v>
      </c>
    </row>
    <row r="45" spans="1:1018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5">K45-L45</f>
        <v>0</v>
      </c>
      <c r="N45" s="123"/>
      <c r="O45" s="124"/>
      <c r="P45" s="124"/>
      <c r="Q45" s="90">
        <f t="shared" si="1"/>
        <v>0</v>
      </c>
      <c r="R45" s="20"/>
    </row>
    <row r="46" spans="1:1018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5"/>
        <v>0</v>
      </c>
      <c r="N46" s="87">
        <v>17</v>
      </c>
      <c r="O46" s="90">
        <v>39357.18</v>
      </c>
      <c r="P46" s="90">
        <v>39357.18</v>
      </c>
      <c r="Q46" s="90">
        <f t="shared" si="1"/>
        <v>0</v>
      </c>
      <c r="R46" s="20"/>
    </row>
    <row r="47" spans="1:1018" ht="15" hidden="1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5</v>
      </c>
      <c r="J47" s="125">
        <v>5</v>
      </c>
      <c r="K47" s="126">
        <v>9643.08</v>
      </c>
      <c r="L47" s="126">
        <v>9643.08</v>
      </c>
      <c r="M47" s="127"/>
      <c r="N47" s="97"/>
      <c r="O47" s="128"/>
      <c r="P47" s="128"/>
      <c r="Q47" s="90">
        <f t="shared" si="1"/>
        <v>0</v>
      </c>
    </row>
    <row r="48" spans="1:1018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12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 t="shared" si="1"/>
        <v>0</v>
      </c>
      <c r="R48" s="20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</row>
    <row r="49" spans="1:1018" ht="15" hidden="1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90">
        <f t="shared" si="1"/>
        <v>0</v>
      </c>
    </row>
    <row r="50" spans="1:1018" ht="15" hidden="1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90">
        <f t="shared" si="1"/>
        <v>0</v>
      </c>
    </row>
    <row r="51" spans="1:1018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8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 t="shared" si="1"/>
        <v>0</v>
      </c>
      <c r="R51" s="20"/>
    </row>
    <row r="52" spans="1:1018" ht="15" hidden="1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90">
        <f t="shared" si="1"/>
        <v>0</v>
      </c>
    </row>
    <row r="53" spans="1:1018" ht="15" hidden="1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90">
        <f t="shared" si="1"/>
        <v>0</v>
      </c>
    </row>
    <row r="54" spans="1:1018" ht="15" hidden="1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90">
        <f t="shared" si="1"/>
        <v>0</v>
      </c>
    </row>
    <row r="55" spans="1:1018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 t="shared" si="1"/>
        <v>0</v>
      </c>
      <c r="R55" s="20"/>
    </row>
    <row r="56" spans="1:1018" s="18" customFormat="1" ht="15" hidden="1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90">
        <f t="shared" si="1"/>
        <v>0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</row>
    <row r="57" spans="1:1018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6</v>
      </c>
      <c r="J57" s="87">
        <v>6</v>
      </c>
      <c r="K57" s="87">
        <f>693.66+6108.16</f>
        <v>6801.82</v>
      </c>
      <c r="L57" s="87">
        <f>693.66+6108.16</f>
        <v>6801.82</v>
      </c>
      <c r="M57" s="87">
        <f>K57-L57</f>
        <v>0</v>
      </c>
      <c r="N57" s="87">
        <v>6</v>
      </c>
      <c r="O57" s="87">
        <f>10490.95+4905.97</f>
        <v>15396.920000000002</v>
      </c>
      <c r="P57" s="87">
        <f>10490.95+4905.97</f>
        <v>15396.920000000002</v>
      </c>
      <c r="Q57" s="90">
        <f t="shared" si="1"/>
        <v>0</v>
      </c>
      <c r="R57" s="2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</row>
    <row r="58" spans="1:1018" ht="15" hidden="1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90">
        <f t="shared" si="1"/>
        <v>0</v>
      </c>
    </row>
    <row r="59" spans="1:1018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6">K59-L59</f>
        <v>0</v>
      </c>
      <c r="N59" s="87">
        <v>4</v>
      </c>
      <c r="O59" s="93">
        <v>55454.89</v>
      </c>
      <c r="P59" s="93">
        <v>55454.89</v>
      </c>
      <c r="Q59" s="90">
        <f t="shared" si="1"/>
        <v>0</v>
      </c>
      <c r="R59" s="20"/>
    </row>
    <row r="60" spans="1:1018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35</v>
      </c>
      <c r="I60" s="101">
        <v>26</v>
      </c>
      <c r="J60" s="101">
        <v>26</v>
      </c>
      <c r="K60" s="101">
        <v>31380.31</v>
      </c>
      <c r="L60" s="101">
        <v>31380.31</v>
      </c>
      <c r="M60" s="87">
        <f t="shared" si="6"/>
        <v>0</v>
      </c>
      <c r="N60" s="101">
        <v>63</v>
      </c>
      <c r="O60" s="102">
        <f>4091.91+28497.82+58640.29+38377.42</f>
        <v>129607.44</v>
      </c>
      <c r="P60" s="102">
        <f>4091.91+28497.82+58640.29+38377.42</f>
        <v>129607.44</v>
      </c>
      <c r="Q60" s="90">
        <f t="shared" si="1"/>
        <v>0</v>
      </c>
      <c r="R60" s="20"/>
    </row>
    <row r="61" spans="1:1018" s="3" customFormat="1" ht="15" hidden="1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90">
        <f t="shared" si="1"/>
        <v>0</v>
      </c>
    </row>
    <row r="62" spans="1:1018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2</v>
      </c>
      <c r="O62" s="141">
        <v>10233.299999999999</v>
      </c>
      <c r="P62" s="141">
        <v>10233.299999999999</v>
      </c>
      <c r="Q62" s="90">
        <f t="shared" si="1"/>
        <v>0</v>
      </c>
      <c r="R62" s="20"/>
    </row>
    <row r="63" spans="1:1018" ht="15" hidden="1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90">
        <f t="shared" si="1"/>
        <v>0</v>
      </c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</row>
    <row r="64" spans="1:1018" ht="15" hidden="1" customHeight="1">
      <c r="A64" s="10"/>
      <c r="B64" s="21" t="s">
        <v>257</v>
      </c>
      <c r="C64" s="14"/>
      <c r="D64" s="10"/>
      <c r="E64" s="21"/>
      <c r="F64" s="22"/>
      <c r="G64" s="19" t="s">
        <v>21</v>
      </c>
      <c r="H64" s="80">
        <v>1</v>
      </c>
      <c r="I64" s="84"/>
      <c r="J64" s="84"/>
      <c r="K64" s="84"/>
      <c r="L64" s="84"/>
      <c r="M64" s="84"/>
      <c r="N64" s="142"/>
      <c r="O64" s="148"/>
      <c r="P64" s="148"/>
      <c r="Q64" s="90">
        <f t="shared" si="1"/>
        <v>0</v>
      </c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</row>
    <row r="65" spans="1:1018" ht="15" hidden="1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1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90">
        <f t="shared" si="1"/>
        <v>0</v>
      </c>
    </row>
    <row r="66" spans="1:1018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17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:M67" si="7">K66-L66</f>
        <v>0</v>
      </c>
      <c r="N66" s="87">
        <v>12</v>
      </c>
      <c r="O66" s="93">
        <v>62274.21</v>
      </c>
      <c r="P66" s="93">
        <v>62274.21</v>
      </c>
      <c r="Q66" s="90">
        <f t="shared" si="1"/>
        <v>0</v>
      </c>
      <c r="R66" s="20"/>
    </row>
    <row r="67" spans="1:1018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11</v>
      </c>
      <c r="I67" s="87">
        <v>3</v>
      </c>
      <c r="J67" s="87">
        <v>3</v>
      </c>
      <c r="K67" s="87">
        <v>6147.09</v>
      </c>
      <c r="L67" s="87">
        <v>6147.09</v>
      </c>
      <c r="M67" s="87">
        <f t="shared" si="7"/>
        <v>0</v>
      </c>
      <c r="N67" s="87">
        <v>8</v>
      </c>
      <c r="O67" s="93">
        <v>15314.75</v>
      </c>
      <c r="P67" s="93">
        <v>15314.75</v>
      </c>
      <c r="Q67" s="90">
        <f t="shared" si="1"/>
        <v>0</v>
      </c>
      <c r="R67" s="20"/>
    </row>
    <row r="68" spans="1:1018" ht="15" hidden="1" customHeight="1">
      <c r="A68" s="10"/>
      <c r="B68" s="21" t="s">
        <v>248</v>
      </c>
      <c r="C68" s="14"/>
      <c r="D68" s="10"/>
      <c r="E68" s="21"/>
      <c r="F68" s="22"/>
      <c r="G68" s="19" t="s">
        <v>25</v>
      </c>
      <c r="H68" s="92">
        <v>1</v>
      </c>
      <c r="I68" s="87"/>
      <c r="J68" s="87"/>
      <c r="K68" s="87"/>
      <c r="L68" s="87"/>
      <c r="M68" s="87"/>
      <c r="N68" s="87"/>
      <c r="O68" s="93"/>
      <c r="P68" s="93"/>
      <c r="Q68" s="90">
        <f t="shared" si="1"/>
        <v>0</v>
      </c>
      <c r="R68" s="20"/>
    </row>
    <row r="69" spans="1:1018" s="3" customFormat="1" ht="15" hidden="1" customHeight="1">
      <c r="A69" s="10">
        <v>55</v>
      </c>
      <c r="B69" s="29" t="s">
        <v>72</v>
      </c>
      <c r="C69" s="14"/>
      <c r="D69" s="10"/>
      <c r="E69" s="21"/>
      <c r="F69" s="22"/>
      <c r="G69" s="19" t="s">
        <v>25</v>
      </c>
      <c r="H69" s="80"/>
      <c r="I69" s="104"/>
      <c r="J69" s="104"/>
      <c r="K69" s="104"/>
      <c r="L69" s="104"/>
      <c r="M69" s="104"/>
      <c r="N69" s="104"/>
      <c r="O69" s="121"/>
      <c r="P69" s="121"/>
      <c r="Q69" s="90">
        <f t="shared" si="1"/>
        <v>0</v>
      </c>
    </row>
    <row r="70" spans="1:1018" ht="15" hidden="1" customHeight="1">
      <c r="A70" s="10">
        <v>56</v>
      </c>
      <c r="B70" s="21" t="s">
        <v>73</v>
      </c>
      <c r="C70" s="14"/>
      <c r="D70" s="10"/>
      <c r="E70" s="21"/>
      <c r="F70" s="23"/>
      <c r="G70" s="19" t="s">
        <v>25</v>
      </c>
      <c r="H70" s="96">
        <v>19</v>
      </c>
      <c r="I70" s="97"/>
      <c r="J70" s="97"/>
      <c r="K70" s="97"/>
      <c r="L70" s="97"/>
      <c r="M70" s="84"/>
      <c r="N70" s="97"/>
      <c r="O70" s="128"/>
      <c r="P70" s="128"/>
      <c r="Q70" s="90">
        <f t="shared" si="1"/>
        <v>0</v>
      </c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</row>
    <row r="71" spans="1:1018" ht="15" customHeight="1">
      <c r="A71" s="10">
        <v>57</v>
      </c>
      <c r="B71" s="21" t="s">
        <v>74</v>
      </c>
      <c r="C71" s="14" t="s">
        <v>54</v>
      </c>
      <c r="D71" s="10"/>
      <c r="E71" s="21" t="s">
        <v>20</v>
      </c>
      <c r="F71" s="23"/>
      <c r="G71" s="19" t="s">
        <v>22</v>
      </c>
      <c r="H71" s="92">
        <v>5</v>
      </c>
      <c r="I71" s="87"/>
      <c r="J71" s="87"/>
      <c r="K71" s="87"/>
      <c r="L71" s="87"/>
      <c r="M71" s="87">
        <f>K71-L71</f>
        <v>0</v>
      </c>
      <c r="N71" s="87"/>
      <c r="O71" s="87"/>
      <c r="P71" s="87"/>
      <c r="Q71" s="90">
        <f t="shared" si="1"/>
        <v>0</v>
      </c>
      <c r="R71" s="20"/>
    </row>
    <row r="72" spans="1:1018" ht="15" hidden="1" customHeight="1">
      <c r="A72" s="10">
        <v>58</v>
      </c>
      <c r="B72" s="34" t="s">
        <v>74</v>
      </c>
      <c r="C72" s="14" t="s">
        <v>54</v>
      </c>
      <c r="D72" s="10"/>
      <c r="E72" s="21" t="s">
        <v>20</v>
      </c>
      <c r="F72" s="22"/>
      <c r="G72" s="19" t="s">
        <v>21</v>
      </c>
      <c r="H72" s="80"/>
      <c r="I72" s="115"/>
      <c r="J72" s="115"/>
      <c r="K72" s="120"/>
      <c r="L72" s="120"/>
      <c r="M72" s="115"/>
      <c r="N72" s="83"/>
      <c r="O72" s="122"/>
      <c r="P72" s="122"/>
      <c r="Q72" s="90">
        <f t="shared" si="1"/>
        <v>0</v>
      </c>
    </row>
    <row r="73" spans="1:1018" ht="15" customHeight="1">
      <c r="A73" s="10">
        <v>59</v>
      </c>
      <c r="B73" s="21" t="s">
        <v>75</v>
      </c>
      <c r="C73" s="14"/>
      <c r="D73" s="10"/>
      <c r="E73" s="21" t="s">
        <v>24</v>
      </c>
      <c r="F73" s="23"/>
      <c r="G73" s="19" t="s">
        <v>22</v>
      </c>
      <c r="H73" s="92"/>
      <c r="I73" s="101"/>
      <c r="J73" s="101"/>
      <c r="K73" s="101"/>
      <c r="L73" s="101"/>
      <c r="M73" s="87">
        <f>K73-L73</f>
        <v>0</v>
      </c>
      <c r="N73" s="101"/>
      <c r="O73" s="144"/>
      <c r="P73" s="144"/>
      <c r="Q73" s="90">
        <f t="shared" si="1"/>
        <v>0</v>
      </c>
      <c r="R73" s="20"/>
    </row>
    <row r="74" spans="1:1018" ht="15" hidden="1" customHeight="1">
      <c r="A74" s="10">
        <v>60</v>
      </c>
      <c r="B74" s="21" t="s">
        <v>75</v>
      </c>
      <c r="C74" s="14" t="s">
        <v>19</v>
      </c>
      <c r="D74" s="21"/>
      <c r="E74" s="21" t="s">
        <v>24</v>
      </c>
      <c r="F74" s="21"/>
      <c r="G74" s="19" t="s">
        <v>25</v>
      </c>
      <c r="H74" s="80"/>
      <c r="I74" s="84"/>
      <c r="J74" s="84"/>
      <c r="K74" s="94"/>
      <c r="L74" s="94"/>
      <c r="M74" s="84"/>
      <c r="N74" s="84"/>
      <c r="O74" s="95"/>
      <c r="P74" s="95"/>
      <c r="Q74" s="90">
        <f t="shared" si="1"/>
        <v>0</v>
      </c>
    </row>
    <row r="75" spans="1:1018" ht="15" customHeight="1">
      <c r="A75" s="10">
        <v>61</v>
      </c>
      <c r="B75" s="21" t="s">
        <v>76</v>
      </c>
      <c r="C75" s="14" t="s">
        <v>19</v>
      </c>
      <c r="D75" s="10"/>
      <c r="E75" s="21" t="s">
        <v>58</v>
      </c>
      <c r="F75" s="23"/>
      <c r="G75" s="19" t="s">
        <v>22</v>
      </c>
      <c r="H75" s="92">
        <v>9</v>
      </c>
      <c r="I75" s="87"/>
      <c r="J75" s="87"/>
      <c r="K75" s="87"/>
      <c r="L75" s="87"/>
      <c r="M75" s="87">
        <f>K75-L75</f>
        <v>0</v>
      </c>
      <c r="N75" s="109">
        <v>40</v>
      </c>
      <c r="O75" s="145">
        <f>26721.2+80048.76</f>
        <v>106769.95999999999</v>
      </c>
      <c r="P75" s="145">
        <f>26721.2+80048.76</f>
        <v>106769.95999999999</v>
      </c>
      <c r="Q75" s="90">
        <f t="shared" si="1"/>
        <v>0</v>
      </c>
      <c r="R75" s="20"/>
    </row>
    <row r="76" spans="1:1018" s="3" customFormat="1" ht="15" hidden="1" customHeight="1">
      <c r="A76" s="10">
        <v>62</v>
      </c>
      <c r="B76" s="37" t="s">
        <v>76</v>
      </c>
      <c r="C76" s="14" t="s">
        <v>19</v>
      </c>
      <c r="D76" s="10"/>
      <c r="E76" s="21" t="s">
        <v>58</v>
      </c>
      <c r="F76" s="22"/>
      <c r="G76" s="19" t="s">
        <v>47</v>
      </c>
      <c r="H76" s="80">
        <v>2</v>
      </c>
      <c r="I76" s="84"/>
      <c r="J76" s="84"/>
      <c r="K76" s="84"/>
      <c r="L76" s="84"/>
      <c r="M76" s="84"/>
      <c r="N76" s="82">
        <v>4</v>
      </c>
      <c r="O76" s="129">
        <v>8460.5499999999993</v>
      </c>
      <c r="P76" s="129">
        <v>8460.5499999999993</v>
      </c>
      <c r="Q76" s="90">
        <f t="shared" ref="Q76:Q139" si="8">O76-P76</f>
        <v>0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</row>
    <row r="77" spans="1:1018" ht="15" hidden="1" customHeight="1">
      <c r="A77" s="10">
        <v>63</v>
      </c>
      <c r="B77" s="21" t="s">
        <v>76</v>
      </c>
      <c r="C77" s="14" t="s">
        <v>19</v>
      </c>
      <c r="D77" s="10"/>
      <c r="E77" s="21" t="s">
        <v>58</v>
      </c>
      <c r="F77" s="22"/>
      <c r="G77" s="19" t="s">
        <v>25</v>
      </c>
      <c r="H77" s="80">
        <v>2</v>
      </c>
      <c r="I77" s="84"/>
      <c r="J77" s="84"/>
      <c r="K77" s="94"/>
      <c r="L77" s="94"/>
      <c r="M77" s="84"/>
      <c r="N77" s="84"/>
      <c r="O77" s="95"/>
      <c r="P77" s="95"/>
      <c r="Q77" s="90">
        <f t="shared" si="8"/>
        <v>0</v>
      </c>
    </row>
    <row r="78" spans="1:1018" ht="15" customHeight="1">
      <c r="A78" s="10">
        <v>64</v>
      </c>
      <c r="B78" s="21" t="s">
        <v>77</v>
      </c>
      <c r="C78" s="14" t="s">
        <v>19</v>
      </c>
      <c r="D78" s="10"/>
      <c r="E78" s="21" t="s">
        <v>78</v>
      </c>
      <c r="F78" s="23"/>
      <c r="G78" s="19" t="s">
        <v>22</v>
      </c>
      <c r="H78" s="92">
        <v>15</v>
      </c>
      <c r="I78" s="87">
        <v>2</v>
      </c>
      <c r="J78" s="87">
        <v>2</v>
      </c>
      <c r="K78" s="87">
        <v>2146.88</v>
      </c>
      <c r="L78" s="87">
        <v>2146.88</v>
      </c>
      <c r="M78" s="87">
        <f t="shared" ref="M78:M80" si="9">K78-L78</f>
        <v>0</v>
      </c>
      <c r="N78" s="146">
        <v>32</v>
      </c>
      <c r="O78" s="147">
        <v>89309.05</v>
      </c>
      <c r="P78" s="147">
        <v>89309.05</v>
      </c>
      <c r="Q78" s="90">
        <f t="shared" si="8"/>
        <v>0</v>
      </c>
      <c r="R78" s="20"/>
    </row>
    <row r="79" spans="1:1018" ht="15" customHeight="1">
      <c r="A79" s="10">
        <v>65</v>
      </c>
      <c r="B79" s="21" t="s">
        <v>79</v>
      </c>
      <c r="C79" s="14"/>
      <c r="D79" s="10"/>
      <c r="E79" s="21"/>
      <c r="F79" s="23"/>
      <c r="G79" s="19" t="s">
        <v>22</v>
      </c>
      <c r="H79" s="92"/>
      <c r="I79" s="87"/>
      <c r="J79" s="87"/>
      <c r="K79" s="87"/>
      <c r="L79" s="87"/>
      <c r="M79" s="87">
        <f t="shared" si="9"/>
        <v>0</v>
      </c>
      <c r="N79" s="146"/>
      <c r="O79" s="146"/>
      <c r="P79" s="146"/>
      <c r="Q79" s="90">
        <f t="shared" si="8"/>
        <v>0</v>
      </c>
      <c r="R79" s="20"/>
    </row>
    <row r="80" spans="1:1018" s="3" customFormat="1" ht="15" customHeight="1">
      <c r="A80" s="10">
        <v>66</v>
      </c>
      <c r="B80" s="21" t="s">
        <v>80</v>
      </c>
      <c r="C80" s="14" t="s">
        <v>19</v>
      </c>
      <c r="D80" s="10"/>
      <c r="E80" s="21" t="s">
        <v>43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 t="shared" si="9"/>
        <v>0</v>
      </c>
      <c r="N80" s="146">
        <v>4</v>
      </c>
      <c r="O80" s="147">
        <v>4988.75</v>
      </c>
      <c r="P80" s="147">
        <v>4988.75</v>
      </c>
      <c r="Q80" s="90">
        <f t="shared" si="8"/>
        <v>0</v>
      </c>
      <c r="R80" s="20"/>
    </row>
    <row r="81" spans="1:18" s="3" customFormat="1" ht="15" hidden="1" customHeight="1">
      <c r="A81" s="10">
        <v>67</v>
      </c>
      <c r="B81" s="21" t="s">
        <v>80</v>
      </c>
      <c r="C81" s="14" t="s">
        <v>19</v>
      </c>
      <c r="D81" s="10"/>
      <c r="E81" s="21" t="s">
        <v>43</v>
      </c>
      <c r="F81" s="22"/>
      <c r="G81" s="19" t="s">
        <v>44</v>
      </c>
      <c r="H81" s="80">
        <v>2</v>
      </c>
      <c r="I81" s="105"/>
      <c r="J81" s="105"/>
      <c r="K81" s="104"/>
      <c r="L81" s="106"/>
      <c r="M81" s="105"/>
      <c r="N81" s="107">
        <v>2</v>
      </c>
      <c r="O81" s="108">
        <v>4140.9399999999996</v>
      </c>
      <c r="P81" s="108">
        <v>4140.9399999999996</v>
      </c>
      <c r="Q81" s="90">
        <f t="shared" si="8"/>
        <v>0</v>
      </c>
    </row>
    <row r="82" spans="1:18" s="3" customFormat="1" ht="15" customHeight="1">
      <c r="A82" s="10">
        <v>68</v>
      </c>
      <c r="B82" s="21" t="s">
        <v>81</v>
      </c>
      <c r="C82" s="14" t="s">
        <v>19</v>
      </c>
      <c r="D82" s="10"/>
      <c r="E82" s="21" t="s">
        <v>36</v>
      </c>
      <c r="F82" s="22"/>
      <c r="G82" s="19" t="s">
        <v>22</v>
      </c>
      <c r="H82" s="92">
        <v>5</v>
      </c>
      <c r="I82" s="87"/>
      <c r="J82" s="87"/>
      <c r="K82" s="87"/>
      <c r="L82" s="87"/>
      <c r="M82" s="87">
        <f t="shared" ref="M82:M84" si="10">K82-L82</f>
        <v>0</v>
      </c>
      <c r="N82" s="87">
        <v>9</v>
      </c>
      <c r="O82" s="93">
        <v>16279.48</v>
      </c>
      <c r="P82" s="93">
        <v>16279.48</v>
      </c>
      <c r="Q82" s="90">
        <f t="shared" si="8"/>
        <v>0</v>
      </c>
      <c r="R82" s="20"/>
    </row>
    <row r="83" spans="1:18" s="3" customFormat="1" ht="15" customHeight="1">
      <c r="A83" s="10">
        <v>69</v>
      </c>
      <c r="B83" s="21" t="s">
        <v>82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3</v>
      </c>
      <c r="I83" s="87"/>
      <c r="J83" s="87"/>
      <c r="K83" s="90"/>
      <c r="L83" s="90"/>
      <c r="M83" s="87">
        <f t="shared" si="10"/>
        <v>0</v>
      </c>
      <c r="N83" s="87">
        <v>9</v>
      </c>
      <c r="O83" s="90">
        <v>12065.88</v>
      </c>
      <c r="P83" s="90">
        <v>12065.88</v>
      </c>
      <c r="Q83" s="90">
        <f t="shared" si="8"/>
        <v>0</v>
      </c>
      <c r="R83" s="20"/>
    </row>
    <row r="84" spans="1:18" s="3" customFormat="1" ht="15" customHeight="1">
      <c r="A84" s="10">
        <v>70</v>
      </c>
      <c r="B84" s="21" t="s">
        <v>83</v>
      </c>
      <c r="C84" s="14" t="s">
        <v>54</v>
      </c>
      <c r="D84" s="10" t="s">
        <v>69</v>
      </c>
      <c r="E84" s="21" t="s">
        <v>24</v>
      </c>
      <c r="F84" s="23"/>
      <c r="G84" s="19" t="s">
        <v>22</v>
      </c>
      <c r="H84" s="92">
        <v>10</v>
      </c>
      <c r="I84" s="87">
        <v>3</v>
      </c>
      <c r="J84" s="87">
        <v>3</v>
      </c>
      <c r="K84" s="87">
        <v>4341.37</v>
      </c>
      <c r="L84" s="87">
        <v>4341.37</v>
      </c>
      <c r="M84" s="87">
        <f t="shared" si="10"/>
        <v>0</v>
      </c>
      <c r="N84" s="87">
        <v>12</v>
      </c>
      <c r="O84" s="90">
        <v>59808.7</v>
      </c>
      <c r="P84" s="90">
        <v>59808.7</v>
      </c>
      <c r="Q84" s="90">
        <f t="shared" si="8"/>
        <v>0</v>
      </c>
      <c r="R84" s="20"/>
    </row>
    <row r="85" spans="1:18" s="3" customFormat="1" ht="15" hidden="1" customHeight="1">
      <c r="A85" s="10">
        <v>71</v>
      </c>
      <c r="B85" s="21" t="s">
        <v>83</v>
      </c>
      <c r="C85" s="14" t="s">
        <v>54</v>
      </c>
      <c r="D85" s="10" t="s">
        <v>69</v>
      </c>
      <c r="E85" s="21" t="s">
        <v>24</v>
      </c>
      <c r="F85" s="22"/>
      <c r="G85" s="19" t="s">
        <v>25</v>
      </c>
      <c r="H85" s="80">
        <v>1</v>
      </c>
      <c r="I85" s="84"/>
      <c r="J85" s="84"/>
      <c r="K85" s="94"/>
      <c r="L85" s="94"/>
      <c r="M85" s="84"/>
      <c r="N85" s="84"/>
      <c r="O85" s="95"/>
      <c r="P85" s="95"/>
      <c r="Q85" s="90">
        <f t="shared" si="8"/>
        <v>0</v>
      </c>
    </row>
    <row r="86" spans="1:18" s="3" customFormat="1" ht="15" hidden="1" customHeight="1">
      <c r="A86" s="10">
        <v>72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47</v>
      </c>
      <c r="H86" s="80">
        <v>5</v>
      </c>
      <c r="I86" s="84"/>
      <c r="J86" s="84"/>
      <c r="K86" s="84"/>
      <c r="L86" s="84"/>
      <c r="M86" s="84"/>
      <c r="N86" s="84">
        <v>5</v>
      </c>
      <c r="O86" s="95">
        <v>16064.8</v>
      </c>
      <c r="P86" s="95">
        <v>16064.8</v>
      </c>
      <c r="Q86" s="90">
        <f t="shared" si="8"/>
        <v>0</v>
      </c>
    </row>
    <row r="87" spans="1:18" s="3" customFormat="1" ht="15" customHeight="1">
      <c r="A87" s="10">
        <v>73</v>
      </c>
      <c r="B87" s="29" t="s">
        <v>84</v>
      </c>
      <c r="C87" s="14" t="s">
        <v>19</v>
      </c>
      <c r="D87" s="10"/>
      <c r="E87" s="21" t="s">
        <v>85</v>
      </c>
      <c r="F87" s="22"/>
      <c r="G87" s="19" t="s">
        <v>22</v>
      </c>
      <c r="H87" s="92">
        <v>34</v>
      </c>
      <c r="I87" s="87">
        <v>29</v>
      </c>
      <c r="J87" s="87">
        <v>29</v>
      </c>
      <c r="K87" s="87">
        <v>40757.39</v>
      </c>
      <c r="L87" s="87">
        <v>40757.39</v>
      </c>
      <c r="M87" s="87">
        <f t="shared" ref="M87:M88" si="11">K87-L87</f>
        <v>0</v>
      </c>
      <c r="N87" s="87">
        <v>10</v>
      </c>
      <c r="O87" s="87">
        <v>12911.34</v>
      </c>
      <c r="P87" s="87">
        <v>12911.34</v>
      </c>
      <c r="Q87" s="90">
        <f t="shared" si="8"/>
        <v>0</v>
      </c>
      <c r="R87" s="20"/>
    </row>
    <row r="88" spans="1:18" s="3" customFormat="1" ht="15" customHeight="1">
      <c r="A88" s="10">
        <v>74</v>
      </c>
      <c r="B88" s="21" t="s">
        <v>86</v>
      </c>
      <c r="C88" s="14" t="s">
        <v>19</v>
      </c>
      <c r="D88" s="10"/>
      <c r="E88" s="21" t="s">
        <v>24</v>
      </c>
      <c r="F88" s="23"/>
      <c r="G88" s="19" t="s">
        <v>22</v>
      </c>
      <c r="H88" s="92">
        <v>5</v>
      </c>
      <c r="I88" s="87"/>
      <c r="J88" s="87"/>
      <c r="K88" s="90"/>
      <c r="L88" s="90"/>
      <c r="M88" s="87">
        <f t="shared" si="11"/>
        <v>0</v>
      </c>
      <c r="N88" s="87">
        <v>7</v>
      </c>
      <c r="O88" s="90">
        <v>50530.2</v>
      </c>
      <c r="P88" s="90">
        <v>50530.2</v>
      </c>
      <c r="Q88" s="90">
        <f t="shared" si="8"/>
        <v>0</v>
      </c>
      <c r="R88" s="20"/>
    </row>
    <row r="89" spans="1:18" s="3" customFormat="1" ht="15" hidden="1" customHeight="1">
      <c r="A89" s="10">
        <v>75</v>
      </c>
      <c r="B89" s="21" t="s">
        <v>87</v>
      </c>
      <c r="C89" s="14" t="s">
        <v>19</v>
      </c>
      <c r="D89" s="10"/>
      <c r="E89" s="21" t="s">
        <v>24</v>
      </c>
      <c r="F89" s="22" t="s">
        <v>88</v>
      </c>
      <c r="G89" s="19" t="s">
        <v>25</v>
      </c>
      <c r="H89" s="80"/>
      <c r="I89" s="104"/>
      <c r="J89" s="104"/>
      <c r="K89" s="104"/>
      <c r="L89" s="104"/>
      <c r="M89" s="104"/>
      <c r="N89" s="104"/>
      <c r="O89" s="104"/>
      <c r="P89" s="104"/>
      <c r="Q89" s="90">
        <f t="shared" si="8"/>
        <v>0</v>
      </c>
    </row>
    <row r="90" spans="1:18" s="3" customFormat="1" ht="15" hidden="1" customHeight="1">
      <c r="A90" s="10">
        <v>76</v>
      </c>
      <c r="B90" s="21" t="s">
        <v>89</v>
      </c>
      <c r="C90" s="14"/>
      <c r="D90" s="10"/>
      <c r="E90" s="21"/>
      <c r="F90" s="23"/>
      <c r="G90" s="19"/>
      <c r="H90" s="92"/>
      <c r="I90" s="87"/>
      <c r="J90" s="87"/>
      <c r="K90" s="87"/>
      <c r="L90" s="87"/>
      <c r="M90" s="87"/>
      <c r="N90" s="87"/>
      <c r="O90" s="93"/>
      <c r="P90" s="93"/>
      <c r="Q90" s="90">
        <f t="shared" si="8"/>
        <v>0</v>
      </c>
    </row>
    <row r="91" spans="1:18" s="3" customFormat="1" ht="15" hidden="1" customHeight="1">
      <c r="A91" s="10">
        <v>77</v>
      </c>
      <c r="B91" s="21" t="s">
        <v>89</v>
      </c>
      <c r="C91" s="14"/>
      <c r="D91" s="10"/>
      <c r="E91" s="21"/>
      <c r="F91" s="23"/>
      <c r="G91" s="19" t="s">
        <v>25</v>
      </c>
      <c r="H91" s="92"/>
      <c r="I91" s="87"/>
      <c r="J91" s="87"/>
      <c r="K91" s="87"/>
      <c r="L91" s="87"/>
      <c r="M91" s="87"/>
      <c r="N91" s="87"/>
      <c r="O91" s="93"/>
      <c r="P91" s="93"/>
      <c r="Q91" s="90">
        <f t="shared" si="8"/>
        <v>0</v>
      </c>
    </row>
    <row r="92" spans="1:18" s="3" customFormat="1" ht="15" customHeight="1">
      <c r="A92" s="10">
        <v>78</v>
      </c>
      <c r="B92" s="21" t="s">
        <v>90</v>
      </c>
      <c r="C92" s="14" t="s">
        <v>38</v>
      </c>
      <c r="D92" s="10"/>
      <c r="E92" s="21" t="s">
        <v>24</v>
      </c>
      <c r="F92" s="23"/>
      <c r="G92" s="19" t="s">
        <v>22</v>
      </c>
      <c r="H92" s="92">
        <v>8</v>
      </c>
      <c r="I92" s="87"/>
      <c r="J92" s="87"/>
      <c r="K92" s="87"/>
      <c r="L92" s="87"/>
      <c r="M92" s="87">
        <f t="shared" ref="M92:M93" si="12">K92-L92</f>
        <v>0</v>
      </c>
      <c r="N92" s="87">
        <v>5</v>
      </c>
      <c r="O92" s="93">
        <v>15251.49</v>
      </c>
      <c r="P92" s="93">
        <v>15251.49</v>
      </c>
      <c r="Q92" s="90">
        <f t="shared" si="8"/>
        <v>0</v>
      </c>
      <c r="R92" s="20"/>
    </row>
    <row r="93" spans="1:18" s="3" customFormat="1" ht="15" customHeight="1">
      <c r="A93" s="10">
        <v>79</v>
      </c>
      <c r="B93" s="21" t="s">
        <v>91</v>
      </c>
      <c r="C93" s="14" t="s">
        <v>19</v>
      </c>
      <c r="D93" s="10"/>
      <c r="E93" s="21" t="s">
        <v>24</v>
      </c>
      <c r="F93" s="23"/>
      <c r="G93" s="19" t="s">
        <v>22</v>
      </c>
      <c r="H93" s="92">
        <v>3</v>
      </c>
      <c r="I93" s="87"/>
      <c r="J93" s="87"/>
      <c r="K93" s="87"/>
      <c r="L93" s="87"/>
      <c r="M93" s="87">
        <f t="shared" si="12"/>
        <v>0</v>
      </c>
      <c r="N93" s="87"/>
      <c r="O93" s="93"/>
      <c r="P93" s="93"/>
      <c r="Q93" s="90">
        <f t="shared" si="8"/>
        <v>0</v>
      </c>
      <c r="R93" s="20"/>
    </row>
    <row r="94" spans="1:18" s="3" customFormat="1" ht="15" hidden="1" customHeight="1">
      <c r="A94" s="10">
        <v>80</v>
      </c>
      <c r="B94" s="29" t="s">
        <v>91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2"/>
      <c r="Q94" s="90">
        <f t="shared" si="8"/>
        <v>0</v>
      </c>
    </row>
    <row r="95" spans="1:18" s="3" customFormat="1" ht="15" hidden="1" customHeight="1">
      <c r="A95" s="10">
        <v>81</v>
      </c>
      <c r="B95" s="29" t="s">
        <v>92</v>
      </c>
      <c r="C95" s="14"/>
      <c r="D95" s="10"/>
      <c r="E95" s="21"/>
      <c r="F95" s="22"/>
      <c r="G95" s="19" t="s">
        <v>25</v>
      </c>
      <c r="H95" s="80"/>
      <c r="I95" s="84"/>
      <c r="J95" s="84"/>
      <c r="K95" s="84"/>
      <c r="L95" s="84"/>
      <c r="M95" s="84"/>
      <c r="N95" s="142"/>
      <c r="O95" s="148"/>
      <c r="P95" s="148"/>
      <c r="Q95" s="90">
        <f t="shared" si="8"/>
        <v>0</v>
      </c>
    </row>
    <row r="96" spans="1:18" s="3" customFormat="1" ht="15" customHeight="1">
      <c r="A96" s="10">
        <v>82</v>
      </c>
      <c r="B96" s="21" t="s">
        <v>93</v>
      </c>
      <c r="C96" s="14" t="s">
        <v>19</v>
      </c>
      <c r="D96" s="10"/>
      <c r="E96" s="21" t="s">
        <v>24</v>
      </c>
      <c r="F96" s="23"/>
      <c r="G96" s="19" t="s">
        <v>22</v>
      </c>
      <c r="H96" s="92"/>
      <c r="I96" s="87"/>
      <c r="J96" s="87"/>
      <c r="K96" s="90"/>
      <c r="L96" s="90"/>
      <c r="M96" s="87">
        <f t="shared" ref="M96:M99" si="13">K96-L96</f>
        <v>0</v>
      </c>
      <c r="N96" s="87"/>
      <c r="O96" s="93"/>
      <c r="P96" s="93"/>
      <c r="Q96" s="90">
        <f t="shared" si="8"/>
        <v>0</v>
      </c>
      <c r="R96" s="20"/>
    </row>
    <row r="97" spans="1:1018" s="3" customFormat="1" ht="15" customHeight="1">
      <c r="A97" s="10">
        <v>83</v>
      </c>
      <c r="B97" s="21" t="s">
        <v>94</v>
      </c>
      <c r="C97" s="14" t="s">
        <v>19</v>
      </c>
      <c r="D97" s="10"/>
      <c r="E97" s="35" t="s">
        <v>78</v>
      </c>
      <c r="F97" s="23"/>
      <c r="G97" s="19" t="s">
        <v>22</v>
      </c>
      <c r="H97" s="92"/>
      <c r="I97" s="87"/>
      <c r="J97" s="87"/>
      <c r="K97" s="87"/>
      <c r="L97" s="87"/>
      <c r="M97" s="87">
        <f t="shared" si="13"/>
        <v>0</v>
      </c>
      <c r="N97" s="87"/>
      <c r="O97" s="93"/>
      <c r="P97" s="93"/>
      <c r="Q97" s="90">
        <f t="shared" si="8"/>
        <v>0</v>
      </c>
      <c r="R97" s="20"/>
    </row>
    <row r="98" spans="1:1018" s="3" customFormat="1" ht="15" customHeight="1">
      <c r="A98" s="10">
        <v>84</v>
      </c>
      <c r="B98" s="21" t="s">
        <v>95</v>
      </c>
      <c r="C98" s="14" t="s">
        <v>19</v>
      </c>
      <c r="D98" s="10"/>
      <c r="E98" s="35" t="s">
        <v>24</v>
      </c>
      <c r="F98" s="22"/>
      <c r="G98" s="19" t="s">
        <v>22</v>
      </c>
      <c r="H98" s="92"/>
      <c r="I98" s="87"/>
      <c r="J98" s="87"/>
      <c r="K98" s="87"/>
      <c r="L98" s="87"/>
      <c r="M98" s="87">
        <f t="shared" si="13"/>
        <v>0</v>
      </c>
      <c r="N98" s="87"/>
      <c r="O98" s="93"/>
      <c r="P98" s="93"/>
      <c r="Q98" s="90">
        <f t="shared" si="8"/>
        <v>0</v>
      </c>
      <c r="R98" s="20"/>
    </row>
    <row r="99" spans="1:1018" s="3" customFormat="1" ht="15" customHeight="1">
      <c r="A99" s="10">
        <v>85</v>
      </c>
      <c r="B99" s="21" t="s">
        <v>96</v>
      </c>
      <c r="C99" s="14" t="s">
        <v>19</v>
      </c>
      <c r="D99" s="10"/>
      <c r="E99" s="35" t="s">
        <v>24</v>
      </c>
      <c r="F99" s="23"/>
      <c r="G99" s="19" t="s">
        <v>22</v>
      </c>
      <c r="H99" s="92">
        <v>7</v>
      </c>
      <c r="I99" s="87">
        <v>3</v>
      </c>
      <c r="J99" s="87">
        <v>3</v>
      </c>
      <c r="K99" s="87">
        <v>4273.3599999999997</v>
      </c>
      <c r="L99" s="87">
        <v>4273.3599999999997</v>
      </c>
      <c r="M99" s="87">
        <f t="shared" si="13"/>
        <v>0</v>
      </c>
      <c r="N99" s="87">
        <v>5</v>
      </c>
      <c r="O99" s="93">
        <v>7877.75</v>
      </c>
      <c r="P99" s="93">
        <v>7877.75</v>
      </c>
      <c r="Q99" s="90">
        <f t="shared" si="8"/>
        <v>0</v>
      </c>
      <c r="R99" s="20"/>
    </row>
    <row r="100" spans="1:1018" s="3" customFormat="1" ht="15" hidden="1" customHeight="1">
      <c r="A100" s="10">
        <v>86</v>
      </c>
      <c r="B100" s="29" t="s">
        <v>97</v>
      </c>
      <c r="C100" s="14"/>
      <c r="D100" s="10"/>
      <c r="E100" s="21"/>
      <c r="F100" s="22"/>
      <c r="G100" s="19" t="s">
        <v>25</v>
      </c>
      <c r="H100" s="80">
        <v>2</v>
      </c>
      <c r="I100" s="84"/>
      <c r="J100" s="84"/>
      <c r="K100" s="138"/>
      <c r="L100" s="138"/>
      <c r="M100" s="84"/>
      <c r="N100" s="84"/>
      <c r="O100" s="95"/>
      <c r="P100" s="95"/>
      <c r="Q100" s="90">
        <f t="shared" si="8"/>
        <v>0</v>
      </c>
    </row>
    <row r="101" spans="1:1018" s="3" customFormat="1" ht="15" customHeight="1">
      <c r="A101" s="10">
        <v>87</v>
      </c>
      <c r="B101" s="21" t="s">
        <v>98</v>
      </c>
      <c r="C101" s="14" t="s">
        <v>19</v>
      </c>
      <c r="D101" s="10"/>
      <c r="E101" s="21" t="s">
        <v>46</v>
      </c>
      <c r="F101" s="23"/>
      <c r="G101" s="19" t="s">
        <v>22</v>
      </c>
      <c r="H101" s="92">
        <v>4</v>
      </c>
      <c r="I101" s="87"/>
      <c r="J101" s="87"/>
      <c r="K101" s="87"/>
      <c r="L101" s="87"/>
      <c r="M101" s="87">
        <f t="shared" ref="M101:M102" si="14">K101-L101</f>
        <v>0</v>
      </c>
      <c r="N101" s="87">
        <v>3</v>
      </c>
      <c r="O101" s="93">
        <v>3225.52</v>
      </c>
      <c r="P101" s="93">
        <v>3225.52</v>
      </c>
      <c r="Q101" s="90">
        <f t="shared" si="8"/>
        <v>0</v>
      </c>
      <c r="R101" s="20"/>
    </row>
    <row r="102" spans="1:1018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116">
        <v>2</v>
      </c>
      <c r="I102" s="123"/>
      <c r="J102" s="123"/>
      <c r="K102" s="149"/>
      <c r="L102" s="149"/>
      <c r="M102" s="87">
        <f t="shared" si="14"/>
        <v>0</v>
      </c>
      <c r="N102" s="123">
        <v>22</v>
      </c>
      <c r="O102" s="124">
        <f>8395.23+2535.31+31117.14</f>
        <v>42047.68</v>
      </c>
      <c r="P102" s="124">
        <f>8395.23+2535.31+31117.14</f>
        <v>42047.68</v>
      </c>
      <c r="Q102" s="90">
        <f t="shared" si="8"/>
        <v>0</v>
      </c>
      <c r="R102" s="20"/>
    </row>
    <row r="103" spans="1:1018" s="3" customFormat="1" ht="15" hidden="1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83"/>
      <c r="P103" s="83"/>
      <c r="Q103" s="90">
        <f t="shared" si="8"/>
        <v>0</v>
      </c>
    </row>
    <row r="104" spans="1:1018" s="3" customFormat="1" ht="15" hidden="1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90">
        <f t="shared" si="8"/>
        <v>0</v>
      </c>
    </row>
    <row r="105" spans="1:1018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 t="shared" ref="M105:M106" si="15">K105-L105</f>
        <v>0</v>
      </c>
      <c r="N105" s="87"/>
      <c r="O105" s="93"/>
      <c r="P105" s="93"/>
      <c r="Q105" s="90">
        <f t="shared" si="8"/>
        <v>0</v>
      </c>
      <c r="R105" s="20"/>
    </row>
    <row r="106" spans="1:1018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 t="shared" si="15"/>
        <v>0</v>
      </c>
      <c r="N106" s="87">
        <v>7</v>
      </c>
      <c r="O106" s="93">
        <f>15134.98+15673.44</f>
        <v>30808.42</v>
      </c>
      <c r="P106" s="93">
        <f>15134.98+15673.44</f>
        <v>30808.42</v>
      </c>
      <c r="Q106" s="90">
        <f t="shared" si="8"/>
        <v>0</v>
      </c>
      <c r="R106" s="20"/>
    </row>
    <row r="107" spans="1:1018" s="3" customFormat="1" ht="15" hidden="1" customHeight="1">
      <c r="A107" s="10"/>
      <c r="B107" s="29" t="s">
        <v>249</v>
      </c>
      <c r="C107" s="14"/>
      <c r="D107" s="10"/>
      <c r="E107" s="21"/>
      <c r="F107" s="23"/>
      <c r="G107" s="19" t="s">
        <v>25</v>
      </c>
      <c r="H107" s="92">
        <v>2</v>
      </c>
      <c r="I107" s="87"/>
      <c r="J107" s="87"/>
      <c r="K107" s="90"/>
      <c r="L107" s="90"/>
      <c r="M107" s="87"/>
      <c r="N107" s="87"/>
      <c r="O107" s="93"/>
      <c r="P107" s="93"/>
      <c r="Q107" s="90">
        <f t="shared" si="8"/>
        <v>0</v>
      </c>
      <c r="R107" s="20"/>
    </row>
    <row r="108" spans="1:1018" s="3" customFormat="1" ht="15" hidden="1" customHeight="1">
      <c r="A108" s="10">
        <v>93</v>
      </c>
      <c r="B108" s="29" t="s">
        <v>101</v>
      </c>
      <c r="C108" s="14" t="s">
        <v>19</v>
      </c>
      <c r="D108" s="10"/>
      <c r="E108" s="21" t="s">
        <v>24</v>
      </c>
      <c r="F108" s="22"/>
      <c r="G108" s="19" t="s">
        <v>25</v>
      </c>
      <c r="H108" s="80">
        <v>2</v>
      </c>
      <c r="I108" s="84"/>
      <c r="J108" s="84"/>
      <c r="K108" s="84"/>
      <c r="L108" s="84"/>
      <c r="M108" s="84"/>
      <c r="N108" s="84"/>
      <c r="O108" s="95"/>
      <c r="P108" s="95"/>
      <c r="Q108" s="90">
        <f t="shared" si="8"/>
        <v>0</v>
      </c>
    </row>
    <row r="109" spans="1:1018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6"/>
      <c r="P109" s="146"/>
      <c r="Q109" s="90">
        <f t="shared" si="8"/>
        <v>0</v>
      </c>
      <c r="R109" s="20"/>
    </row>
    <row r="110" spans="1:1018" s="3" customFormat="1" ht="15" hidden="1" customHeight="1">
      <c r="A110" s="10">
        <v>95</v>
      </c>
      <c r="B110" s="29" t="s">
        <v>103</v>
      </c>
      <c r="C110" s="14"/>
      <c r="D110" s="10"/>
      <c r="E110" s="21"/>
      <c r="F110" s="22"/>
      <c r="G110" s="19" t="s">
        <v>25</v>
      </c>
      <c r="H110" s="92"/>
      <c r="I110" s="87"/>
      <c r="J110" s="87"/>
      <c r="K110" s="87"/>
      <c r="L110" s="87"/>
      <c r="M110" s="87"/>
      <c r="N110" s="146"/>
      <c r="O110" s="147"/>
      <c r="P110" s="147"/>
      <c r="Q110" s="90">
        <f t="shared" si="8"/>
        <v>0</v>
      </c>
    </row>
    <row r="111" spans="1:1018" s="3" customFormat="1" ht="15" hidden="1" customHeight="1">
      <c r="A111" s="10">
        <v>96</v>
      </c>
      <c r="B111" s="21" t="s">
        <v>102</v>
      </c>
      <c r="C111" s="14"/>
      <c r="D111" s="10"/>
      <c r="E111" s="21"/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90">
        <f t="shared" si="8"/>
        <v>0</v>
      </c>
    </row>
    <row r="112" spans="1:1018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3</v>
      </c>
      <c r="J112" s="146">
        <v>3</v>
      </c>
      <c r="K112" s="146">
        <v>8911.8700000000008</v>
      </c>
      <c r="L112" s="146">
        <v>8911.8700000000008</v>
      </c>
      <c r="M112" s="87">
        <f>K112-L112</f>
        <v>0</v>
      </c>
      <c r="N112" s="146">
        <v>3</v>
      </c>
      <c r="O112" s="156">
        <v>7168.2</v>
      </c>
      <c r="P112" s="156">
        <v>7168.2</v>
      </c>
      <c r="Q112" s="90">
        <f t="shared" si="8"/>
        <v>0</v>
      </c>
      <c r="R112" s="20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</row>
    <row r="113" spans="1:1018" s="18" customFormat="1" ht="15" hidden="1" customHeight="1">
      <c r="A113" s="10"/>
      <c r="B113" s="36" t="s">
        <v>252</v>
      </c>
      <c r="C113" s="14"/>
      <c r="D113" s="38"/>
      <c r="E113" s="21"/>
      <c r="F113" s="23"/>
      <c r="G113" s="19" t="s">
        <v>25</v>
      </c>
      <c r="H113" s="151">
        <v>1</v>
      </c>
      <c r="I113" s="146"/>
      <c r="J113" s="146"/>
      <c r="K113" s="146"/>
      <c r="L113" s="146"/>
      <c r="M113" s="87"/>
      <c r="N113" s="146"/>
      <c r="O113" s="147"/>
      <c r="P113" s="147"/>
      <c r="Q113" s="90">
        <f t="shared" si="8"/>
        <v>0</v>
      </c>
      <c r="R113" s="20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</row>
    <row r="114" spans="1:1018" s="3" customFormat="1" ht="15" hidden="1" customHeight="1">
      <c r="A114" s="10">
        <v>98</v>
      </c>
      <c r="B114" s="21" t="s">
        <v>104</v>
      </c>
      <c r="C114" s="14"/>
      <c r="D114" s="10"/>
      <c r="E114" s="21"/>
      <c r="F114" s="22"/>
      <c r="G114" s="19" t="s">
        <v>25</v>
      </c>
      <c r="H114" s="80">
        <v>5</v>
      </c>
      <c r="I114" s="84"/>
      <c r="J114" s="84"/>
      <c r="K114" s="138"/>
      <c r="L114" s="138"/>
      <c r="M114" s="84"/>
      <c r="N114" s="84"/>
      <c r="O114" s="95"/>
      <c r="P114" s="95"/>
      <c r="Q114" s="90">
        <f t="shared" si="8"/>
        <v>0</v>
      </c>
    </row>
    <row r="115" spans="1:1018" s="3" customFormat="1" ht="15" customHeight="1">
      <c r="A115" s="10">
        <v>99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22</v>
      </c>
      <c r="H115" s="92">
        <v>11</v>
      </c>
      <c r="I115" s="87">
        <v>4</v>
      </c>
      <c r="J115" s="87">
        <v>4</v>
      </c>
      <c r="K115" s="90">
        <f>658.6+2249.06</f>
        <v>2907.66</v>
      </c>
      <c r="L115" s="90">
        <f>658.6+2249.06</f>
        <v>2907.66</v>
      </c>
      <c r="M115" s="87">
        <f>K115-L115</f>
        <v>0</v>
      </c>
      <c r="N115" s="87">
        <v>12</v>
      </c>
      <c r="O115" s="93">
        <f>1544.9+22569.27+2678.29+37279.22+2448.1+8619.34</f>
        <v>75139.12000000001</v>
      </c>
      <c r="P115" s="93">
        <f>1544.9+22569.27+2678.29+37279.22+2448.1+8619.34</f>
        <v>75139.12000000001</v>
      </c>
      <c r="Q115" s="90">
        <f t="shared" si="8"/>
        <v>0</v>
      </c>
      <c r="R115" s="20"/>
    </row>
    <row r="116" spans="1:1018" s="3" customFormat="1" ht="15" hidden="1" customHeight="1">
      <c r="A116" s="10">
        <v>100</v>
      </c>
      <c r="B116" s="21" t="s">
        <v>105</v>
      </c>
      <c r="C116" s="14" t="s">
        <v>19</v>
      </c>
      <c r="D116" s="10"/>
      <c r="E116" s="21" t="s">
        <v>24</v>
      </c>
      <c r="F116" s="22"/>
      <c r="G116" s="19" t="s">
        <v>25</v>
      </c>
      <c r="H116" s="80">
        <v>1</v>
      </c>
      <c r="I116" s="104"/>
      <c r="J116" s="104"/>
      <c r="K116" s="104"/>
      <c r="L116" s="104"/>
      <c r="M116" s="104"/>
      <c r="N116" s="104"/>
      <c r="O116" s="121"/>
      <c r="P116" s="121"/>
      <c r="Q116" s="90">
        <f t="shared" si="8"/>
        <v>0</v>
      </c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</row>
    <row r="117" spans="1:1018" s="3" customFormat="1" ht="15" customHeight="1">
      <c r="A117" s="10">
        <v>101</v>
      </c>
      <c r="B117" s="21" t="s">
        <v>106</v>
      </c>
      <c r="C117" s="14" t="s">
        <v>19</v>
      </c>
      <c r="D117" s="10"/>
      <c r="E117" s="21" t="s">
        <v>24</v>
      </c>
      <c r="F117" s="23"/>
      <c r="G117" s="19" t="s">
        <v>22</v>
      </c>
      <c r="H117" s="92">
        <v>5</v>
      </c>
      <c r="I117" s="87"/>
      <c r="J117" s="87"/>
      <c r="K117" s="87"/>
      <c r="L117" s="87"/>
      <c r="M117" s="87">
        <f>K117-L117</f>
        <v>0</v>
      </c>
      <c r="N117" s="87">
        <v>4</v>
      </c>
      <c r="O117" s="99">
        <v>13830.03</v>
      </c>
      <c r="P117" s="99">
        <v>13830.03</v>
      </c>
      <c r="Q117" s="90">
        <f t="shared" si="8"/>
        <v>0</v>
      </c>
      <c r="R117" s="20"/>
    </row>
    <row r="118" spans="1:1018" s="3" customFormat="1" ht="15" hidden="1" customHeight="1">
      <c r="A118" s="10">
        <v>102</v>
      </c>
      <c r="B118" s="21" t="s">
        <v>107</v>
      </c>
      <c r="C118" s="14" t="s">
        <v>19</v>
      </c>
      <c r="D118" s="10"/>
      <c r="E118" s="21" t="s">
        <v>24</v>
      </c>
      <c r="F118" s="22"/>
      <c r="G118" s="19" t="s">
        <v>25</v>
      </c>
      <c r="H118" s="96"/>
      <c r="I118" s="97"/>
      <c r="J118" s="97"/>
      <c r="K118" s="97"/>
      <c r="L118" s="97"/>
      <c r="M118" s="84"/>
      <c r="N118" s="97"/>
      <c r="O118" s="128"/>
      <c r="P118" s="128"/>
      <c r="Q118" s="90">
        <f t="shared" si="8"/>
        <v>0</v>
      </c>
    </row>
    <row r="119" spans="1:1018" s="3" customFormat="1" ht="15" customHeight="1">
      <c r="A119" s="10">
        <v>103</v>
      </c>
      <c r="B119" s="21" t="s">
        <v>108</v>
      </c>
      <c r="C119" s="14" t="s">
        <v>19</v>
      </c>
      <c r="D119" s="10"/>
      <c r="E119" s="21" t="s">
        <v>20</v>
      </c>
      <c r="F119" s="23"/>
      <c r="G119" s="19" t="s">
        <v>22</v>
      </c>
      <c r="H119" s="92">
        <v>9</v>
      </c>
      <c r="I119" s="87">
        <v>5</v>
      </c>
      <c r="J119" s="87">
        <v>6</v>
      </c>
      <c r="K119" s="87">
        <v>8832.7199999999993</v>
      </c>
      <c r="L119" s="87">
        <v>8832.7199999999993</v>
      </c>
      <c r="M119" s="87">
        <f>K119-L119</f>
        <v>0</v>
      </c>
      <c r="N119" s="87">
        <v>6</v>
      </c>
      <c r="O119" s="87">
        <v>28775.22</v>
      </c>
      <c r="P119" s="87">
        <v>28775.22</v>
      </c>
      <c r="Q119" s="90">
        <f t="shared" si="8"/>
        <v>0</v>
      </c>
      <c r="R119" s="20"/>
    </row>
    <row r="120" spans="1:1018" s="3" customFormat="1" ht="15" hidden="1" customHeight="1">
      <c r="A120" s="10">
        <v>104</v>
      </c>
      <c r="B120" s="21" t="s">
        <v>108</v>
      </c>
      <c r="C120" s="14" t="s">
        <v>19</v>
      </c>
      <c r="D120" s="21"/>
      <c r="E120" s="21" t="s">
        <v>20</v>
      </c>
      <c r="F120" s="39"/>
      <c r="G120" s="19" t="s">
        <v>21</v>
      </c>
      <c r="H120" s="96">
        <v>2</v>
      </c>
      <c r="I120" s="152">
        <v>4</v>
      </c>
      <c r="J120" s="152">
        <v>4</v>
      </c>
      <c r="K120" s="153">
        <v>6145.8</v>
      </c>
      <c r="L120" s="153">
        <v>6145.8</v>
      </c>
      <c r="M120" s="115"/>
      <c r="N120" s="84"/>
      <c r="O120" s="95"/>
      <c r="P120" s="95"/>
      <c r="Q120" s="90">
        <f t="shared" si="8"/>
        <v>0</v>
      </c>
    </row>
    <row r="121" spans="1:1018" s="3" customFormat="1" ht="15" customHeight="1">
      <c r="A121" s="10">
        <v>105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22</v>
      </c>
      <c r="H121" s="92"/>
      <c r="I121" s="87"/>
      <c r="J121" s="87"/>
      <c r="K121" s="90"/>
      <c r="L121" s="90"/>
      <c r="M121" s="87">
        <f>K121-L121</f>
        <v>0</v>
      </c>
      <c r="N121" s="146">
        <v>6</v>
      </c>
      <c r="O121" s="147">
        <f>3046.97+10133.42+2637.1</f>
        <v>15817.49</v>
      </c>
      <c r="P121" s="147">
        <f>3046.97+10133.42+2637.1</f>
        <v>15817.49</v>
      </c>
      <c r="Q121" s="90">
        <f t="shared" si="8"/>
        <v>0</v>
      </c>
      <c r="R121" s="20"/>
    </row>
    <row r="122" spans="1:1018" s="3" customFormat="1" ht="15" hidden="1" customHeight="1">
      <c r="A122" s="10">
        <v>106</v>
      </c>
      <c r="B122" s="21" t="s">
        <v>109</v>
      </c>
      <c r="C122" s="14" t="s">
        <v>19</v>
      </c>
      <c r="D122" s="10"/>
      <c r="E122" s="21" t="s">
        <v>24</v>
      </c>
      <c r="F122" s="22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95"/>
      <c r="Q122" s="90">
        <f t="shared" si="8"/>
        <v>0</v>
      </c>
    </row>
    <row r="123" spans="1:1018" s="3" customFormat="1" ht="15" customHeight="1">
      <c r="A123" s="10">
        <v>107</v>
      </c>
      <c r="B123" s="21" t="s">
        <v>110</v>
      </c>
      <c r="C123" s="14" t="s">
        <v>19</v>
      </c>
      <c r="D123" s="10"/>
      <c r="E123" s="21" t="s">
        <v>111</v>
      </c>
      <c r="F123" s="23"/>
      <c r="G123" s="19" t="s">
        <v>22</v>
      </c>
      <c r="H123" s="92">
        <v>15</v>
      </c>
      <c r="I123" s="87">
        <v>7</v>
      </c>
      <c r="J123" s="87">
        <v>9</v>
      </c>
      <c r="K123" s="90">
        <v>28743.71</v>
      </c>
      <c r="L123" s="90">
        <v>28743.71</v>
      </c>
      <c r="M123" s="87">
        <f>K123-L123</f>
        <v>0</v>
      </c>
      <c r="N123" s="87">
        <v>16</v>
      </c>
      <c r="O123" s="93">
        <f>25314.12+17799.38</f>
        <v>43113.5</v>
      </c>
      <c r="P123" s="93">
        <f>25314.12+17799.38</f>
        <v>43113.5</v>
      </c>
      <c r="Q123" s="90">
        <f t="shared" si="8"/>
        <v>0</v>
      </c>
      <c r="R123" s="20"/>
    </row>
    <row r="124" spans="1:1018" s="3" customFormat="1" ht="15" hidden="1" customHeight="1">
      <c r="A124" s="10">
        <v>108</v>
      </c>
      <c r="B124" s="21" t="s">
        <v>110</v>
      </c>
      <c r="C124" s="14" t="s">
        <v>19</v>
      </c>
      <c r="D124" s="10"/>
      <c r="E124" s="21" t="s">
        <v>111</v>
      </c>
      <c r="F124" s="22"/>
      <c r="G124" s="19" t="s">
        <v>33</v>
      </c>
      <c r="H124" s="80">
        <v>4</v>
      </c>
      <c r="I124" s="103">
        <v>1</v>
      </c>
      <c r="J124" s="103">
        <v>1</v>
      </c>
      <c r="K124" s="104">
        <v>1781.6</v>
      </c>
      <c r="L124" s="104">
        <v>1781.6</v>
      </c>
      <c r="M124" s="103"/>
      <c r="N124" s="103">
        <v>3</v>
      </c>
      <c r="O124" s="154">
        <v>15765</v>
      </c>
      <c r="P124" s="105">
        <v>15765</v>
      </c>
      <c r="Q124" s="90">
        <f t="shared" si="8"/>
        <v>0</v>
      </c>
    </row>
    <row r="125" spans="1:1018" s="3" customFormat="1" ht="15" hidden="1" customHeight="1">
      <c r="A125" s="10">
        <v>109</v>
      </c>
      <c r="B125" s="21" t="s">
        <v>112</v>
      </c>
      <c r="C125" s="14" t="s">
        <v>19</v>
      </c>
      <c r="D125" s="21"/>
      <c r="E125" s="21" t="s">
        <v>24</v>
      </c>
      <c r="F125" s="21"/>
      <c r="G125" s="19" t="s">
        <v>25</v>
      </c>
      <c r="H125" s="80"/>
      <c r="I125" s="84"/>
      <c r="J125" s="84"/>
      <c r="K125" s="94"/>
      <c r="L125" s="94"/>
      <c r="M125" s="84"/>
      <c r="N125" s="84"/>
      <c r="O125" s="95"/>
      <c r="P125" s="84"/>
      <c r="Q125" s="90">
        <f t="shared" si="8"/>
        <v>0</v>
      </c>
    </row>
    <row r="126" spans="1:1018" s="3" customFormat="1" ht="15" hidden="1" customHeight="1">
      <c r="A126" s="10">
        <v>110</v>
      </c>
      <c r="B126" s="29" t="s">
        <v>112</v>
      </c>
      <c r="C126" s="14" t="s">
        <v>19</v>
      </c>
      <c r="D126" s="10"/>
      <c r="E126" s="21" t="s">
        <v>24</v>
      </c>
      <c r="F126" s="22"/>
      <c r="G126" s="19" t="s">
        <v>33</v>
      </c>
      <c r="H126" s="80"/>
      <c r="I126" s="103"/>
      <c r="J126" s="103"/>
      <c r="K126" s="104"/>
      <c r="L126" s="104"/>
      <c r="M126" s="103"/>
      <c r="N126" s="84"/>
      <c r="O126" s="95"/>
      <c r="P126" s="95"/>
      <c r="Q126" s="90">
        <f t="shared" si="8"/>
        <v>0</v>
      </c>
    </row>
    <row r="127" spans="1:1018" s="3" customFormat="1" ht="15" hidden="1" customHeight="1">
      <c r="A127" s="10">
        <v>111</v>
      </c>
      <c r="B127" s="34" t="s">
        <v>112</v>
      </c>
      <c r="C127" s="14" t="s">
        <v>19</v>
      </c>
      <c r="D127" s="10"/>
      <c r="E127" s="21" t="s">
        <v>24</v>
      </c>
      <c r="F127" s="22"/>
      <c r="G127" s="19" t="s">
        <v>47</v>
      </c>
      <c r="H127" s="80"/>
      <c r="I127" s="84"/>
      <c r="J127" s="84"/>
      <c r="K127" s="84"/>
      <c r="L127" s="84"/>
      <c r="M127" s="84"/>
      <c r="N127" s="84"/>
      <c r="O127" s="95"/>
      <c r="P127" s="84"/>
      <c r="Q127" s="90">
        <f t="shared" si="8"/>
        <v>0</v>
      </c>
    </row>
    <row r="128" spans="1:1018" s="3" customFormat="1" ht="15" customHeight="1">
      <c r="A128" s="10">
        <v>112</v>
      </c>
      <c r="B128" s="34" t="s">
        <v>112</v>
      </c>
      <c r="C128" s="14" t="s">
        <v>19</v>
      </c>
      <c r="D128" s="10"/>
      <c r="E128" s="21" t="s">
        <v>24</v>
      </c>
      <c r="F128" s="23"/>
      <c r="G128" s="19" t="s">
        <v>22</v>
      </c>
      <c r="H128" s="92"/>
      <c r="I128" s="87"/>
      <c r="J128" s="87"/>
      <c r="K128" s="87"/>
      <c r="L128" s="87"/>
      <c r="M128" s="87">
        <f t="shared" ref="M128:M129" si="16">K128-L128</f>
        <v>0</v>
      </c>
      <c r="N128" s="87">
        <v>1</v>
      </c>
      <c r="O128" s="93">
        <v>2039.11</v>
      </c>
      <c r="P128" s="93">
        <v>2039.11</v>
      </c>
      <c r="Q128" s="90">
        <f t="shared" si="8"/>
        <v>0</v>
      </c>
      <c r="R128" s="20"/>
    </row>
    <row r="129" spans="1:1018" s="3" customFormat="1" ht="15" customHeight="1">
      <c r="A129" s="10">
        <v>113</v>
      </c>
      <c r="B129" s="21" t="s">
        <v>113</v>
      </c>
      <c r="C129" s="14" t="s">
        <v>54</v>
      </c>
      <c r="D129" s="10" t="s">
        <v>69</v>
      </c>
      <c r="E129" s="21" t="s">
        <v>24</v>
      </c>
      <c r="F129" s="23"/>
      <c r="G129" s="19" t="s">
        <v>22</v>
      </c>
      <c r="H129" s="92">
        <v>2</v>
      </c>
      <c r="I129" s="87">
        <v>2</v>
      </c>
      <c r="J129" s="87">
        <v>2</v>
      </c>
      <c r="K129" s="87">
        <v>882.84</v>
      </c>
      <c r="L129" s="87">
        <v>882.84</v>
      </c>
      <c r="M129" s="87">
        <f t="shared" si="16"/>
        <v>0</v>
      </c>
      <c r="N129" s="87">
        <v>8</v>
      </c>
      <c r="O129" s="99">
        <v>9545.7000000000007</v>
      </c>
      <c r="P129" s="99">
        <v>9545.7000000000007</v>
      </c>
      <c r="Q129" s="90">
        <f t="shared" si="8"/>
        <v>0</v>
      </c>
      <c r="R129" s="20"/>
    </row>
    <row r="130" spans="1:1018" s="3" customFormat="1" ht="15" hidden="1" customHeight="1">
      <c r="A130" s="10">
        <v>114</v>
      </c>
      <c r="B130" s="29" t="s">
        <v>113</v>
      </c>
      <c r="C130" s="14" t="s">
        <v>54</v>
      </c>
      <c r="D130" s="10" t="s">
        <v>69</v>
      </c>
      <c r="E130" s="21" t="s">
        <v>24</v>
      </c>
      <c r="F130" s="22"/>
      <c r="G130" s="19" t="s">
        <v>25</v>
      </c>
      <c r="H130" s="80"/>
      <c r="I130" s="84"/>
      <c r="J130" s="84"/>
      <c r="K130" s="84"/>
      <c r="L130" s="84"/>
      <c r="M130" s="84"/>
      <c r="N130" s="84"/>
      <c r="O130" s="84"/>
      <c r="P130" s="84"/>
      <c r="Q130" s="90">
        <f t="shared" si="8"/>
        <v>0</v>
      </c>
    </row>
    <row r="131" spans="1:1018" s="3" customFormat="1" ht="15" customHeight="1">
      <c r="A131" s="10">
        <v>115</v>
      </c>
      <c r="B131" s="39" t="s">
        <v>114</v>
      </c>
      <c r="C131" s="14" t="s">
        <v>19</v>
      </c>
      <c r="D131" s="11"/>
      <c r="E131" s="21" t="s">
        <v>20</v>
      </c>
      <c r="F131" s="26"/>
      <c r="G131" s="27" t="s">
        <v>22</v>
      </c>
      <c r="H131" s="116">
        <v>11</v>
      </c>
      <c r="I131" s="117">
        <v>4</v>
      </c>
      <c r="J131" s="117">
        <v>4</v>
      </c>
      <c r="K131" s="117">
        <v>3225.73</v>
      </c>
      <c r="L131" s="117">
        <v>3225.73</v>
      </c>
      <c r="M131" s="87">
        <f>K131-L131</f>
        <v>0</v>
      </c>
      <c r="N131" s="117">
        <v>18</v>
      </c>
      <c r="O131" s="118">
        <f>48941.44+4947.4</f>
        <v>53888.840000000004</v>
      </c>
      <c r="P131" s="118">
        <f>48941.44+4947.4</f>
        <v>53888.840000000004</v>
      </c>
      <c r="Q131" s="90">
        <f t="shared" si="8"/>
        <v>0</v>
      </c>
      <c r="R131" s="20"/>
    </row>
    <row r="132" spans="1:1018" s="3" customFormat="1" ht="15" hidden="1" customHeight="1">
      <c r="A132" s="10">
        <v>116</v>
      </c>
      <c r="B132" s="21" t="s">
        <v>114</v>
      </c>
      <c r="C132" s="14" t="s">
        <v>19</v>
      </c>
      <c r="D132" s="21"/>
      <c r="E132" s="21" t="s">
        <v>20</v>
      </c>
      <c r="F132" s="21"/>
      <c r="G132" s="19" t="s">
        <v>21</v>
      </c>
      <c r="H132" s="80">
        <v>6</v>
      </c>
      <c r="I132" s="115">
        <v>4</v>
      </c>
      <c r="J132" s="115">
        <v>4</v>
      </c>
      <c r="K132" s="120">
        <v>12975.06</v>
      </c>
      <c r="L132" s="120">
        <v>12975.06</v>
      </c>
      <c r="M132" s="115"/>
      <c r="N132" s="84"/>
      <c r="O132" s="84"/>
      <c r="P132" s="84"/>
      <c r="Q132" s="90">
        <f t="shared" si="8"/>
        <v>0</v>
      </c>
    </row>
    <row r="133" spans="1:1018" s="3" customFormat="1" ht="15" customHeight="1">
      <c r="A133" s="10">
        <v>117</v>
      </c>
      <c r="B133" s="21" t="s">
        <v>115</v>
      </c>
      <c r="C133" s="14" t="s">
        <v>19</v>
      </c>
      <c r="D133" s="10"/>
      <c r="E133" s="21" t="s">
        <v>116</v>
      </c>
      <c r="F133" s="23"/>
      <c r="G133" s="19" t="s">
        <v>22</v>
      </c>
      <c r="H133" s="92">
        <v>12</v>
      </c>
      <c r="I133" s="87">
        <v>2</v>
      </c>
      <c r="J133" s="87">
        <v>4</v>
      </c>
      <c r="K133" s="87">
        <v>2355.75</v>
      </c>
      <c r="L133" s="87">
        <v>2355.75</v>
      </c>
      <c r="M133" s="87">
        <f>K133-L133</f>
        <v>0</v>
      </c>
      <c r="N133" s="87">
        <v>4</v>
      </c>
      <c r="O133" s="93">
        <v>13232.17</v>
      </c>
      <c r="P133" s="93">
        <v>13232.17</v>
      </c>
      <c r="Q133" s="90">
        <f t="shared" si="8"/>
        <v>0</v>
      </c>
      <c r="R133" s="20"/>
    </row>
    <row r="134" spans="1:1018" s="3" customFormat="1" ht="15" hidden="1" customHeight="1">
      <c r="A134" s="10">
        <v>118</v>
      </c>
      <c r="B134" s="21" t="s">
        <v>115</v>
      </c>
      <c r="C134" s="14" t="s">
        <v>19</v>
      </c>
      <c r="D134" s="10"/>
      <c r="E134" s="21" t="s">
        <v>116</v>
      </c>
      <c r="F134" s="22"/>
      <c r="G134" s="19" t="s">
        <v>25</v>
      </c>
      <c r="H134" s="80"/>
      <c r="I134" s="84"/>
      <c r="J134" s="84"/>
      <c r="K134" s="84"/>
      <c r="L134" s="84"/>
      <c r="M134" s="84"/>
      <c r="N134" s="84"/>
      <c r="O134" s="95"/>
      <c r="P134" s="95"/>
      <c r="Q134" s="90">
        <f t="shared" si="8"/>
        <v>0</v>
      </c>
    </row>
    <row r="135" spans="1:1018" s="18" customFormat="1" ht="15" hidden="1" customHeight="1">
      <c r="A135" s="10">
        <v>119</v>
      </c>
      <c r="B135" s="40" t="s">
        <v>115</v>
      </c>
      <c r="C135" s="14" t="s">
        <v>19</v>
      </c>
      <c r="D135" s="10"/>
      <c r="E135" s="21" t="s">
        <v>116</v>
      </c>
      <c r="F135" s="22"/>
      <c r="G135" s="19" t="s">
        <v>47</v>
      </c>
      <c r="H135" s="80"/>
      <c r="I135" s="84"/>
      <c r="J135" s="84"/>
      <c r="K135" s="84"/>
      <c r="L135" s="84"/>
      <c r="M135" s="84"/>
      <c r="N135" s="155">
        <v>1</v>
      </c>
      <c r="O135" s="155">
        <v>16511.830000000002</v>
      </c>
      <c r="P135" s="155">
        <v>16511.830000000002</v>
      </c>
      <c r="Q135" s="90">
        <f t="shared" si="8"/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</row>
    <row r="136" spans="1:1018" s="3" customFormat="1" ht="15" customHeight="1">
      <c r="A136" s="10">
        <v>120</v>
      </c>
      <c r="B136" s="21" t="s">
        <v>117</v>
      </c>
      <c r="C136" s="14" t="s">
        <v>19</v>
      </c>
      <c r="D136" s="10"/>
      <c r="E136" s="21" t="s">
        <v>43</v>
      </c>
      <c r="F136" s="23"/>
      <c r="G136" s="19" t="s">
        <v>22</v>
      </c>
      <c r="H136" s="92">
        <v>3</v>
      </c>
      <c r="I136" s="87"/>
      <c r="J136" s="87"/>
      <c r="K136" s="87"/>
      <c r="L136" s="87"/>
      <c r="M136" s="87">
        <f>K136-L136</f>
        <v>0</v>
      </c>
      <c r="N136" s="146">
        <v>5</v>
      </c>
      <c r="O136" s="156">
        <v>9533.33</v>
      </c>
      <c r="P136" s="156">
        <v>9533.33</v>
      </c>
      <c r="Q136" s="90">
        <f t="shared" si="8"/>
        <v>0</v>
      </c>
      <c r="R136" s="20"/>
    </row>
    <row r="137" spans="1:1018" s="3" customFormat="1" ht="15" hidden="1" customHeight="1">
      <c r="A137" s="10">
        <v>121</v>
      </c>
      <c r="B137" s="21" t="s">
        <v>117</v>
      </c>
      <c r="C137" s="14" t="s">
        <v>19</v>
      </c>
      <c r="D137" s="10"/>
      <c r="E137" s="21" t="s">
        <v>43</v>
      </c>
      <c r="F137" s="22"/>
      <c r="G137" s="19" t="s">
        <v>44</v>
      </c>
      <c r="H137" s="80">
        <v>5</v>
      </c>
      <c r="I137" s="105"/>
      <c r="J137" s="105"/>
      <c r="K137" s="106"/>
      <c r="L137" s="106"/>
      <c r="M137" s="105"/>
      <c r="N137" s="107">
        <v>5</v>
      </c>
      <c r="O137" s="108">
        <v>15126.4</v>
      </c>
      <c r="P137" s="107">
        <v>15126.4</v>
      </c>
      <c r="Q137" s="90">
        <f t="shared" si="8"/>
        <v>0</v>
      </c>
    </row>
    <row r="138" spans="1:1018" s="3" customFormat="1" ht="15" customHeight="1">
      <c r="A138" s="10">
        <v>122</v>
      </c>
      <c r="B138" s="21" t="s">
        <v>118</v>
      </c>
      <c r="C138" s="14"/>
      <c r="D138" s="10"/>
      <c r="E138" s="21"/>
      <c r="F138" s="22"/>
      <c r="G138" s="19" t="s">
        <v>22</v>
      </c>
      <c r="H138" s="92">
        <v>7</v>
      </c>
      <c r="I138" s="157"/>
      <c r="J138" s="157"/>
      <c r="K138" s="158"/>
      <c r="L138" s="158"/>
      <c r="M138" s="87">
        <f>K138-L138</f>
        <v>0</v>
      </c>
      <c r="N138" s="159"/>
      <c r="O138" s="160"/>
      <c r="P138" s="160"/>
      <c r="Q138" s="90">
        <f t="shared" si="8"/>
        <v>0</v>
      </c>
      <c r="R138" s="20"/>
    </row>
    <row r="139" spans="1:1018" s="3" customFormat="1" ht="15" hidden="1" customHeight="1">
      <c r="A139" s="10">
        <v>123</v>
      </c>
      <c r="B139" s="21" t="s">
        <v>118</v>
      </c>
      <c r="C139" s="14"/>
      <c r="D139" s="10"/>
      <c r="E139" s="21"/>
      <c r="F139" s="22"/>
      <c r="G139" s="19" t="s">
        <v>25</v>
      </c>
      <c r="H139" s="80">
        <v>1</v>
      </c>
      <c r="I139" s="104"/>
      <c r="J139" s="104"/>
      <c r="K139" s="104"/>
      <c r="L139" s="106"/>
      <c r="M139" s="104"/>
      <c r="N139" s="106"/>
      <c r="O139" s="161"/>
      <c r="P139" s="161"/>
      <c r="Q139" s="90">
        <f t="shared" si="8"/>
        <v>0</v>
      </c>
    </row>
    <row r="140" spans="1:1018" s="18" customFormat="1" ht="15" customHeight="1">
      <c r="A140" s="10">
        <v>124</v>
      </c>
      <c r="B140" s="13" t="s">
        <v>119</v>
      </c>
      <c r="C140" s="14" t="s">
        <v>19</v>
      </c>
      <c r="D140" s="10"/>
      <c r="E140" s="21" t="s">
        <v>43</v>
      </c>
      <c r="F140" s="16"/>
      <c r="G140" s="17" t="s">
        <v>22</v>
      </c>
      <c r="H140" s="85">
        <v>5</v>
      </c>
      <c r="I140" s="101"/>
      <c r="J140" s="101"/>
      <c r="K140" s="101"/>
      <c r="L140" s="101"/>
      <c r="M140" s="87">
        <f>K140-L140</f>
        <v>0</v>
      </c>
      <c r="N140" s="101">
        <v>7</v>
      </c>
      <c r="O140" s="102">
        <v>14199.26</v>
      </c>
      <c r="P140" s="102">
        <v>14199.26</v>
      </c>
      <c r="Q140" s="90">
        <f t="shared" ref="Q140:Q203" si="17">O140-P140</f>
        <v>0</v>
      </c>
      <c r="R140" s="20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</row>
    <row r="141" spans="1:1018" s="18" customFormat="1" ht="15" hidden="1" customHeight="1">
      <c r="A141" s="10">
        <v>125</v>
      </c>
      <c r="B141" s="13" t="s">
        <v>119</v>
      </c>
      <c r="C141" s="14" t="s">
        <v>19</v>
      </c>
      <c r="D141" s="10"/>
      <c r="E141" s="21"/>
      <c r="F141" s="41"/>
      <c r="G141" s="19" t="s">
        <v>44</v>
      </c>
      <c r="H141" s="162">
        <v>6</v>
      </c>
      <c r="I141" s="105"/>
      <c r="J141" s="105"/>
      <c r="K141" s="104"/>
      <c r="L141" s="106"/>
      <c r="M141" s="105"/>
      <c r="N141" s="107">
        <v>1</v>
      </c>
      <c r="O141" s="108">
        <v>7777.4</v>
      </c>
      <c r="P141" s="108">
        <v>7777.4</v>
      </c>
      <c r="Q141" s="90">
        <f t="shared" si="17"/>
        <v>0</v>
      </c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</row>
    <row r="142" spans="1:1018" s="3" customFormat="1" ht="15" hidden="1" customHeight="1">
      <c r="A142" s="10">
        <v>126</v>
      </c>
      <c r="B142" s="21" t="s">
        <v>120</v>
      </c>
      <c r="C142" s="14"/>
      <c r="D142" s="10"/>
      <c r="E142" s="21"/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90">
        <f t="shared" si="17"/>
        <v>0</v>
      </c>
    </row>
    <row r="143" spans="1:1018" s="3" customFormat="1" ht="15" hidden="1" customHeight="1">
      <c r="A143" s="10">
        <v>127</v>
      </c>
      <c r="B143" s="21" t="s">
        <v>120</v>
      </c>
      <c r="C143" s="14"/>
      <c r="D143" s="10"/>
      <c r="E143" s="21"/>
      <c r="F143" s="22"/>
      <c r="G143" s="19" t="s">
        <v>44</v>
      </c>
      <c r="H143" s="80"/>
      <c r="I143" s="82"/>
      <c r="J143" s="82"/>
      <c r="K143" s="94"/>
      <c r="L143" s="94"/>
      <c r="M143" s="84"/>
      <c r="N143" s="82"/>
      <c r="O143" s="95"/>
      <c r="P143" s="95"/>
      <c r="Q143" s="90">
        <f t="shared" si="17"/>
        <v>0</v>
      </c>
    </row>
    <row r="144" spans="1:1018" s="18" customFormat="1" ht="15" customHeight="1">
      <c r="A144" s="10">
        <v>128</v>
      </c>
      <c r="B144" s="21" t="s">
        <v>121</v>
      </c>
      <c r="C144" s="14" t="s">
        <v>54</v>
      </c>
      <c r="D144" s="10"/>
      <c r="E144" s="21" t="s">
        <v>122</v>
      </c>
      <c r="F144" s="23"/>
      <c r="G144" s="19" t="s">
        <v>22</v>
      </c>
      <c r="H144" s="92">
        <v>8</v>
      </c>
      <c r="I144" s="87"/>
      <c r="J144" s="87"/>
      <c r="K144" s="87"/>
      <c r="L144" s="87"/>
      <c r="M144" s="87">
        <f>K144-L144</f>
        <v>0</v>
      </c>
      <c r="N144" s="87">
        <v>12</v>
      </c>
      <c r="O144" s="93">
        <v>27158.53</v>
      </c>
      <c r="P144" s="93">
        <v>27158.53</v>
      </c>
      <c r="Q144" s="90">
        <f t="shared" si="17"/>
        <v>0</v>
      </c>
      <c r="R144" s="20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</row>
    <row r="145" spans="1:1018" s="18" customFormat="1" ht="15" hidden="1" customHeight="1">
      <c r="A145" s="10">
        <v>129</v>
      </c>
      <c r="B145" s="21" t="s">
        <v>121</v>
      </c>
      <c r="C145" s="14" t="s">
        <v>54</v>
      </c>
      <c r="D145" s="10"/>
      <c r="E145" s="21" t="s">
        <v>122</v>
      </c>
      <c r="F145" s="22"/>
      <c r="G145" s="19" t="s">
        <v>47</v>
      </c>
      <c r="H145" s="80"/>
      <c r="I145" s="84"/>
      <c r="J145" s="84"/>
      <c r="K145" s="84"/>
      <c r="L145" s="84"/>
      <c r="M145" s="84"/>
      <c r="N145" s="84"/>
      <c r="O145" s="95"/>
      <c r="P145" s="95"/>
      <c r="Q145" s="90">
        <f t="shared" si="17"/>
        <v>0</v>
      </c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</row>
    <row r="146" spans="1:1018" s="3" customFormat="1" ht="15" hidden="1" customHeight="1">
      <c r="A146" s="10">
        <v>130</v>
      </c>
      <c r="B146" s="21" t="s">
        <v>123</v>
      </c>
      <c r="C146" s="14" t="s">
        <v>19</v>
      </c>
      <c r="D146" s="10"/>
      <c r="E146" s="21" t="s">
        <v>24</v>
      </c>
      <c r="F146" s="22"/>
      <c r="G146" s="19" t="s">
        <v>33</v>
      </c>
      <c r="H146" s="80"/>
      <c r="I146" s="103"/>
      <c r="J146" s="103"/>
      <c r="K146" s="104"/>
      <c r="L146" s="104"/>
      <c r="M146" s="103"/>
      <c r="N146" s="155">
        <v>1</v>
      </c>
      <c r="O146" s="155">
        <v>7777.4</v>
      </c>
      <c r="P146" s="155">
        <v>7777.4</v>
      </c>
      <c r="Q146" s="90">
        <f t="shared" si="17"/>
        <v>0</v>
      </c>
    </row>
    <row r="147" spans="1:1018" s="3" customFormat="1" ht="15" hidden="1" customHeight="1">
      <c r="A147" s="10">
        <v>131</v>
      </c>
      <c r="B147" s="21" t="s">
        <v>123</v>
      </c>
      <c r="C147" s="14"/>
      <c r="D147" s="10"/>
      <c r="E147" s="21"/>
      <c r="F147" s="22"/>
      <c r="G147" s="19" t="s">
        <v>25</v>
      </c>
      <c r="H147" s="80">
        <v>9</v>
      </c>
      <c r="I147" s="84"/>
      <c r="J147" s="84"/>
      <c r="K147" s="84"/>
      <c r="L147" s="84"/>
      <c r="M147" s="84"/>
      <c r="N147" s="84"/>
      <c r="O147" s="91"/>
      <c r="P147" s="91"/>
      <c r="Q147" s="90">
        <f t="shared" si="17"/>
        <v>0</v>
      </c>
    </row>
    <row r="148" spans="1:1018" s="3" customFormat="1" ht="15" customHeight="1">
      <c r="A148" s="10"/>
      <c r="B148" s="21" t="s">
        <v>244</v>
      </c>
      <c r="C148" s="14"/>
      <c r="D148" s="10"/>
      <c r="E148" s="21"/>
      <c r="F148" s="22"/>
      <c r="G148" s="19" t="s">
        <v>22</v>
      </c>
      <c r="H148" s="80">
        <v>7</v>
      </c>
      <c r="I148" s="84"/>
      <c r="J148" s="84"/>
      <c r="K148" s="84"/>
      <c r="L148" s="84"/>
      <c r="M148" s="87">
        <f t="shared" ref="M148:M149" si="18">K148-L148</f>
        <v>0</v>
      </c>
      <c r="N148" s="84"/>
      <c r="O148" s="91"/>
      <c r="P148" s="91"/>
      <c r="Q148" s="90">
        <f t="shared" si="17"/>
        <v>0</v>
      </c>
    </row>
    <row r="149" spans="1:1018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14</v>
      </c>
      <c r="I149" s="87">
        <v>4</v>
      </c>
      <c r="J149" s="87">
        <v>6</v>
      </c>
      <c r="K149" s="87">
        <v>5010.17</v>
      </c>
      <c r="L149" s="87">
        <v>5010.17</v>
      </c>
      <c r="M149" s="87">
        <f t="shared" si="18"/>
        <v>0</v>
      </c>
      <c r="N149" s="87">
        <v>10</v>
      </c>
      <c r="O149" s="99">
        <v>43171.74</v>
      </c>
      <c r="P149" s="99">
        <v>43171.74</v>
      </c>
      <c r="Q149" s="90">
        <f t="shared" si="17"/>
        <v>0</v>
      </c>
      <c r="R149" s="20"/>
    </row>
    <row r="150" spans="1:1018" s="3" customFormat="1" ht="15" hidden="1" customHeight="1">
      <c r="A150" s="10"/>
      <c r="B150" s="21" t="s">
        <v>253</v>
      </c>
      <c r="C150" s="14"/>
      <c r="D150" s="10"/>
      <c r="E150" s="21"/>
      <c r="F150" s="22"/>
      <c r="G150" s="19" t="s">
        <v>25</v>
      </c>
      <c r="H150" s="92">
        <v>1</v>
      </c>
      <c r="I150" s="87"/>
      <c r="J150" s="87"/>
      <c r="K150" s="87"/>
      <c r="L150" s="87"/>
      <c r="M150" s="87"/>
      <c r="N150" s="87"/>
      <c r="O150" s="99"/>
      <c r="P150" s="99"/>
      <c r="Q150" s="90">
        <f t="shared" si="17"/>
        <v>0</v>
      </c>
      <c r="R150" s="20"/>
    </row>
    <row r="151" spans="1:1018" ht="15" hidden="1" customHeight="1">
      <c r="A151" s="10">
        <v>133</v>
      </c>
      <c r="B151" s="21" t="s">
        <v>124</v>
      </c>
      <c r="C151" s="14" t="s">
        <v>19</v>
      </c>
      <c r="D151" s="10"/>
      <c r="E151" s="21" t="s">
        <v>24</v>
      </c>
      <c r="F151" s="22"/>
      <c r="G151" s="19" t="s">
        <v>25</v>
      </c>
      <c r="H151" s="80"/>
      <c r="I151" s="104"/>
      <c r="J151" s="104"/>
      <c r="K151" s="104"/>
      <c r="L151" s="104"/>
      <c r="M151" s="104"/>
      <c r="N151" s="104"/>
      <c r="O151" s="121"/>
      <c r="P151" s="121"/>
      <c r="Q151" s="90">
        <f t="shared" si="17"/>
        <v>0</v>
      </c>
    </row>
    <row r="152" spans="1:1018" s="3" customFormat="1" ht="15" customHeight="1">
      <c r="A152" s="10">
        <v>134</v>
      </c>
      <c r="B152" s="21" t="s">
        <v>125</v>
      </c>
      <c r="C152" s="14" t="s">
        <v>19</v>
      </c>
      <c r="D152" s="10"/>
      <c r="E152" s="21"/>
      <c r="F152" s="23"/>
      <c r="G152" s="19" t="s">
        <v>22</v>
      </c>
      <c r="H152" s="116">
        <v>5</v>
      </c>
      <c r="I152" s="117"/>
      <c r="J152" s="117"/>
      <c r="K152" s="117"/>
      <c r="L152" s="117"/>
      <c r="M152" s="87">
        <f>K152-L152</f>
        <v>0</v>
      </c>
      <c r="N152" s="87">
        <v>11</v>
      </c>
      <c r="O152" s="93">
        <v>44890.84</v>
      </c>
      <c r="P152" s="93">
        <v>44890.84</v>
      </c>
      <c r="Q152" s="90">
        <f t="shared" si="17"/>
        <v>0</v>
      </c>
      <c r="R152" s="20"/>
    </row>
    <row r="153" spans="1:1018" ht="15" hidden="1" customHeight="1">
      <c r="A153" s="10">
        <v>135</v>
      </c>
      <c r="B153" s="21" t="s">
        <v>125</v>
      </c>
      <c r="C153" s="14" t="s">
        <v>19</v>
      </c>
      <c r="D153" s="10"/>
      <c r="E153" s="21" t="s">
        <v>126</v>
      </c>
      <c r="F153" s="22"/>
      <c r="G153" s="19" t="s">
        <v>33</v>
      </c>
      <c r="H153" s="80">
        <v>4</v>
      </c>
      <c r="I153" s="103"/>
      <c r="J153" s="103"/>
      <c r="K153" s="104"/>
      <c r="L153" s="104"/>
      <c r="M153" s="103"/>
      <c r="N153" s="103">
        <v>6</v>
      </c>
      <c r="O153" s="103">
        <v>17445.05</v>
      </c>
      <c r="P153" s="105">
        <v>17445.05</v>
      </c>
      <c r="Q153" s="90">
        <f t="shared" si="17"/>
        <v>0</v>
      </c>
    </row>
    <row r="154" spans="1:1018" ht="15" hidden="1" customHeight="1">
      <c r="A154" s="10">
        <v>136</v>
      </c>
      <c r="B154" s="21" t="s">
        <v>127</v>
      </c>
      <c r="C154" s="14"/>
      <c r="D154" s="10"/>
      <c r="E154" s="21"/>
      <c r="F154" s="22"/>
      <c r="G154" s="19" t="s">
        <v>21</v>
      </c>
      <c r="H154" s="80">
        <v>1</v>
      </c>
      <c r="I154" s="115">
        <v>3</v>
      </c>
      <c r="J154" s="115">
        <v>3</v>
      </c>
      <c r="K154" s="120">
        <v>4906.9799999999996</v>
      </c>
      <c r="L154" s="120">
        <v>4906.9799999999996</v>
      </c>
      <c r="M154" s="164"/>
      <c r="N154" s="84"/>
      <c r="O154" s="91"/>
      <c r="P154" s="91"/>
      <c r="Q154" s="90">
        <f t="shared" si="17"/>
        <v>0</v>
      </c>
    </row>
    <row r="155" spans="1:1018" ht="15" customHeight="1">
      <c r="A155" s="10">
        <v>137</v>
      </c>
      <c r="B155" s="21" t="s">
        <v>127</v>
      </c>
      <c r="C155" s="14"/>
      <c r="D155" s="10"/>
      <c r="E155" s="21"/>
      <c r="F155" s="22"/>
      <c r="G155" s="19" t="s">
        <v>22</v>
      </c>
      <c r="H155" s="92">
        <v>7</v>
      </c>
      <c r="I155" s="87">
        <v>1</v>
      </c>
      <c r="J155" s="87">
        <v>1</v>
      </c>
      <c r="K155" s="87">
        <v>527.41</v>
      </c>
      <c r="L155" s="87">
        <v>527.41</v>
      </c>
      <c r="M155" s="87">
        <f t="shared" ref="M155:M156" si="19">K155-L155</f>
        <v>0</v>
      </c>
      <c r="N155" s="87">
        <v>12</v>
      </c>
      <c r="O155" s="99">
        <v>32188.91</v>
      </c>
      <c r="P155" s="99">
        <v>32188.91</v>
      </c>
      <c r="Q155" s="90">
        <f t="shared" si="17"/>
        <v>0</v>
      </c>
      <c r="R155" s="20"/>
    </row>
    <row r="156" spans="1:1018" ht="15" customHeight="1">
      <c r="A156" s="10">
        <v>138</v>
      </c>
      <c r="B156" s="21" t="s">
        <v>128</v>
      </c>
      <c r="C156" s="14"/>
      <c r="D156" s="10"/>
      <c r="E156" s="21"/>
      <c r="F156" s="22"/>
      <c r="G156" s="19" t="s">
        <v>22</v>
      </c>
      <c r="H156" s="92">
        <v>3</v>
      </c>
      <c r="I156" s="165"/>
      <c r="J156" s="165"/>
      <c r="K156" s="165"/>
      <c r="L156" s="165"/>
      <c r="M156" s="87">
        <f t="shared" si="19"/>
        <v>0</v>
      </c>
      <c r="N156" s="87">
        <v>3</v>
      </c>
      <c r="O156" s="99">
        <v>3513.17</v>
      </c>
      <c r="P156" s="99">
        <v>3513.17</v>
      </c>
      <c r="Q156" s="90">
        <f t="shared" si="17"/>
        <v>0</v>
      </c>
      <c r="R156" s="20"/>
    </row>
    <row r="157" spans="1:1018" s="3" customFormat="1" ht="15" hidden="1" customHeight="1">
      <c r="A157" s="10">
        <v>139</v>
      </c>
      <c r="B157" s="21" t="s">
        <v>128</v>
      </c>
      <c r="C157" s="14"/>
      <c r="D157" s="10"/>
      <c r="E157" s="21"/>
      <c r="F157" s="22"/>
      <c r="G157" s="19" t="s">
        <v>33</v>
      </c>
      <c r="H157" s="80">
        <v>5</v>
      </c>
      <c r="I157" s="84"/>
      <c r="J157" s="84"/>
      <c r="K157" s="84"/>
      <c r="L157" s="84"/>
      <c r="M157" s="84"/>
      <c r="N157" s="84">
        <v>3</v>
      </c>
      <c r="O157" s="91">
        <v>6614.2</v>
      </c>
      <c r="P157" s="91">
        <v>6614.2</v>
      </c>
      <c r="Q157" s="90">
        <f t="shared" si="17"/>
        <v>0</v>
      </c>
    </row>
    <row r="158" spans="1:1018" s="3" customFormat="1" ht="15" customHeight="1">
      <c r="A158" s="10">
        <v>140</v>
      </c>
      <c r="B158" s="21" t="s">
        <v>129</v>
      </c>
      <c r="C158" s="14" t="s">
        <v>19</v>
      </c>
      <c r="D158" s="10"/>
      <c r="E158" s="21" t="s">
        <v>39</v>
      </c>
      <c r="F158" s="22"/>
      <c r="G158" s="19" t="s">
        <v>22</v>
      </c>
      <c r="H158" s="92">
        <v>5</v>
      </c>
      <c r="I158" s="87">
        <v>1</v>
      </c>
      <c r="J158" s="87">
        <v>1</v>
      </c>
      <c r="K158" s="87">
        <v>3260.33</v>
      </c>
      <c r="L158" s="87">
        <v>3260.33</v>
      </c>
      <c r="M158" s="87">
        <f t="shared" ref="M158:M160" si="20">K158-L158</f>
        <v>0</v>
      </c>
      <c r="N158" s="87">
        <v>2</v>
      </c>
      <c r="O158" s="99">
        <v>5286.79</v>
      </c>
      <c r="P158" s="99">
        <v>5286.79</v>
      </c>
      <c r="Q158" s="90">
        <f t="shared" si="17"/>
        <v>0</v>
      </c>
      <c r="R158" s="20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</row>
    <row r="159" spans="1:1018" s="3" customFormat="1" ht="15" customHeight="1">
      <c r="A159" s="10">
        <v>141</v>
      </c>
      <c r="B159" s="21" t="s">
        <v>130</v>
      </c>
      <c r="C159" s="14" t="s">
        <v>19</v>
      </c>
      <c r="D159" s="10"/>
      <c r="E159" s="21" t="s">
        <v>39</v>
      </c>
      <c r="F159" s="23"/>
      <c r="G159" s="19" t="s">
        <v>22</v>
      </c>
      <c r="H159" s="92">
        <v>2</v>
      </c>
      <c r="I159" s="87"/>
      <c r="J159" s="87"/>
      <c r="K159" s="90"/>
      <c r="L159" s="90"/>
      <c r="M159" s="87">
        <f t="shared" si="20"/>
        <v>0</v>
      </c>
      <c r="N159" s="87">
        <v>2</v>
      </c>
      <c r="O159" s="93">
        <v>3928.91</v>
      </c>
      <c r="P159" s="93">
        <v>3928.91</v>
      </c>
      <c r="Q159" s="90">
        <f t="shared" si="17"/>
        <v>0</v>
      </c>
      <c r="R159" s="20"/>
    </row>
    <row r="160" spans="1:1018" s="3" customFormat="1" ht="15" customHeight="1">
      <c r="A160" s="10">
        <v>142</v>
      </c>
      <c r="B160" s="21" t="s">
        <v>131</v>
      </c>
      <c r="C160" s="14" t="s">
        <v>19</v>
      </c>
      <c r="D160" s="10"/>
      <c r="E160" s="21" t="s">
        <v>39</v>
      </c>
      <c r="F160" s="22"/>
      <c r="G160" s="19" t="s">
        <v>22</v>
      </c>
      <c r="H160" s="92">
        <v>5</v>
      </c>
      <c r="I160" s="87">
        <v>2</v>
      </c>
      <c r="J160" s="87">
        <v>2</v>
      </c>
      <c r="K160" s="90">
        <v>2298.16</v>
      </c>
      <c r="L160" s="90">
        <v>2298.16</v>
      </c>
      <c r="M160" s="87">
        <f t="shared" si="20"/>
        <v>0</v>
      </c>
      <c r="N160" s="87">
        <v>1</v>
      </c>
      <c r="O160" s="99">
        <v>2406.44</v>
      </c>
      <c r="P160" s="99">
        <v>2406.44</v>
      </c>
      <c r="Q160" s="90">
        <f t="shared" si="17"/>
        <v>0</v>
      </c>
      <c r="R160" s="20"/>
    </row>
    <row r="161" spans="1:1018" s="3" customFormat="1" ht="15" hidden="1" customHeight="1">
      <c r="A161" s="10"/>
      <c r="B161" s="21" t="s">
        <v>128</v>
      </c>
      <c r="C161" s="14"/>
      <c r="D161" s="10"/>
      <c r="E161" s="21"/>
      <c r="F161" s="22"/>
      <c r="G161" s="17" t="s">
        <v>25</v>
      </c>
      <c r="H161" s="92">
        <v>1</v>
      </c>
      <c r="I161" s="87"/>
      <c r="J161" s="87"/>
      <c r="K161" s="90"/>
      <c r="L161" s="90"/>
      <c r="M161" s="87"/>
      <c r="N161" s="87"/>
      <c r="O161" s="99"/>
      <c r="P161" s="99"/>
      <c r="Q161" s="90">
        <f t="shared" si="17"/>
        <v>0</v>
      </c>
      <c r="R161" s="20"/>
    </row>
    <row r="162" spans="1:1018" s="3" customFormat="1" ht="15" hidden="1" customHeight="1">
      <c r="A162" s="10">
        <v>143</v>
      </c>
      <c r="B162" s="21" t="s">
        <v>132</v>
      </c>
      <c r="C162" s="14"/>
      <c r="D162" s="10"/>
      <c r="E162" s="21"/>
      <c r="F162" s="22"/>
      <c r="G162" s="17" t="s">
        <v>25</v>
      </c>
      <c r="H162" s="92"/>
      <c r="I162" s="87"/>
      <c r="J162" s="87"/>
      <c r="K162" s="90"/>
      <c r="L162" s="90"/>
      <c r="M162" s="87"/>
      <c r="N162" s="87"/>
      <c r="O162" s="99"/>
      <c r="P162" s="99"/>
      <c r="Q162" s="90">
        <f t="shared" si="17"/>
        <v>0</v>
      </c>
      <c r="R162" s="20"/>
    </row>
    <row r="163" spans="1:1018" s="3" customFormat="1" ht="15" hidden="1" customHeight="1">
      <c r="A163" s="10">
        <v>144</v>
      </c>
      <c r="B163" s="21" t="s">
        <v>131</v>
      </c>
      <c r="C163" s="14" t="s">
        <v>19</v>
      </c>
      <c r="D163" s="10"/>
      <c r="E163" s="21" t="s">
        <v>39</v>
      </c>
      <c r="F163" s="22"/>
      <c r="G163" s="17" t="s">
        <v>25</v>
      </c>
      <c r="H163" s="80"/>
      <c r="I163" s="82"/>
      <c r="J163" s="82"/>
      <c r="K163" s="94"/>
      <c r="L163" s="94"/>
      <c r="M163" s="84"/>
      <c r="N163" s="82"/>
      <c r="O163" s="95"/>
      <c r="P163" s="95"/>
      <c r="Q163" s="90">
        <f t="shared" si="17"/>
        <v>0</v>
      </c>
    </row>
    <row r="164" spans="1:1018" ht="15" hidden="1" customHeight="1">
      <c r="A164" s="10">
        <v>145</v>
      </c>
      <c r="B164" s="33" t="s">
        <v>133</v>
      </c>
      <c r="C164" s="14"/>
      <c r="D164" s="10"/>
      <c r="E164" s="21"/>
      <c r="F164" s="22"/>
      <c r="G164" s="17" t="s">
        <v>44</v>
      </c>
      <c r="H164" s="80">
        <v>3</v>
      </c>
      <c r="I164" s="105"/>
      <c r="J164" s="105"/>
      <c r="K164" s="104"/>
      <c r="L164" s="106"/>
      <c r="M164" s="105"/>
      <c r="N164" s="107">
        <v>1</v>
      </c>
      <c r="O164" s="108">
        <v>3728.4</v>
      </c>
      <c r="P164" s="107">
        <v>3728.4</v>
      </c>
      <c r="Q164" s="90">
        <f t="shared" si="17"/>
        <v>0</v>
      </c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</row>
    <row r="165" spans="1:1018" ht="15" customHeight="1">
      <c r="A165" s="10">
        <v>146</v>
      </c>
      <c r="B165" s="33" t="s">
        <v>133</v>
      </c>
      <c r="C165" s="14" t="s">
        <v>19</v>
      </c>
      <c r="D165" s="10"/>
      <c r="E165" s="21"/>
      <c r="F165" s="23"/>
      <c r="G165" s="19" t="s">
        <v>22</v>
      </c>
      <c r="H165" s="92">
        <v>1</v>
      </c>
      <c r="I165" s="87"/>
      <c r="J165" s="87"/>
      <c r="K165" s="90"/>
      <c r="L165" s="90"/>
      <c r="M165" s="87">
        <f>K165-L165</f>
        <v>0</v>
      </c>
      <c r="N165" s="146">
        <v>2</v>
      </c>
      <c r="O165" s="146">
        <v>424.15</v>
      </c>
      <c r="P165" s="146">
        <v>424.15</v>
      </c>
      <c r="Q165" s="90">
        <f t="shared" si="17"/>
        <v>0</v>
      </c>
      <c r="R165" s="20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</row>
    <row r="166" spans="1:1018" ht="15" hidden="1" customHeight="1">
      <c r="A166" s="10">
        <v>147</v>
      </c>
      <c r="B166" s="33" t="s">
        <v>134</v>
      </c>
      <c r="C166" s="14"/>
      <c r="D166" s="10"/>
      <c r="E166" s="21"/>
      <c r="F166" s="23"/>
      <c r="G166" s="19" t="s">
        <v>25</v>
      </c>
      <c r="H166" s="92">
        <v>6</v>
      </c>
      <c r="I166" s="87"/>
      <c r="J166" s="87"/>
      <c r="K166" s="90"/>
      <c r="L166" s="90"/>
      <c r="M166" s="87"/>
      <c r="N166" s="146"/>
      <c r="O166" s="147"/>
      <c r="P166" s="147"/>
      <c r="Q166" s="90">
        <f t="shared" si="17"/>
        <v>0</v>
      </c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</row>
    <row r="167" spans="1:1018" ht="15" hidden="1" customHeight="1">
      <c r="A167" s="10">
        <v>148</v>
      </c>
      <c r="B167" s="21" t="s">
        <v>135</v>
      </c>
      <c r="C167" s="14"/>
      <c r="D167" s="21"/>
      <c r="E167" s="21"/>
      <c r="F167" s="23"/>
      <c r="G167" s="19"/>
      <c r="H167" s="92"/>
      <c r="I167" s="87"/>
      <c r="J167" s="87"/>
      <c r="K167" s="90"/>
      <c r="L167" s="90"/>
      <c r="M167" s="87"/>
      <c r="N167" s="146"/>
      <c r="O167" s="147"/>
      <c r="P167" s="147"/>
      <c r="Q167" s="90">
        <f t="shared" si="17"/>
        <v>0</v>
      </c>
    </row>
    <row r="168" spans="1:1018" s="3" customFormat="1" ht="15" hidden="1" customHeight="1">
      <c r="A168" s="10">
        <v>149</v>
      </c>
      <c r="B168" s="21" t="s">
        <v>135</v>
      </c>
      <c r="C168" s="14"/>
      <c r="D168" s="21"/>
      <c r="E168" s="21"/>
      <c r="F168" s="23"/>
      <c r="G168" s="19" t="s">
        <v>33</v>
      </c>
      <c r="H168" s="92">
        <v>3</v>
      </c>
      <c r="I168" s="87"/>
      <c r="J168" s="87"/>
      <c r="K168" s="90"/>
      <c r="L168" s="90"/>
      <c r="M168" s="87"/>
      <c r="N168" s="146">
        <v>1</v>
      </c>
      <c r="O168" s="146">
        <v>2732.6</v>
      </c>
      <c r="P168" s="146">
        <v>2732.6</v>
      </c>
      <c r="Q168" s="90">
        <f t="shared" si="17"/>
        <v>0</v>
      </c>
    </row>
    <row r="169" spans="1:1018" s="3" customFormat="1" ht="15" hidden="1" customHeight="1">
      <c r="A169" s="10">
        <v>150</v>
      </c>
      <c r="B169" s="21" t="s">
        <v>136</v>
      </c>
      <c r="C169" s="14"/>
      <c r="D169" s="10"/>
      <c r="E169" s="21"/>
      <c r="F169" s="22"/>
      <c r="G169" s="19" t="s">
        <v>25</v>
      </c>
      <c r="H169" s="80"/>
      <c r="I169" s="84"/>
      <c r="J169" s="84"/>
      <c r="K169" s="94"/>
      <c r="L169" s="94"/>
      <c r="M169" s="84"/>
      <c r="N169" s="84"/>
      <c r="O169" s="84"/>
      <c r="P169" s="84"/>
      <c r="Q169" s="90">
        <f t="shared" si="17"/>
        <v>0</v>
      </c>
    </row>
    <row r="170" spans="1:1018" s="3" customFormat="1" ht="15" customHeight="1">
      <c r="A170" s="10">
        <v>151</v>
      </c>
      <c r="B170" s="21" t="s">
        <v>137</v>
      </c>
      <c r="C170" s="14" t="s">
        <v>19</v>
      </c>
      <c r="D170" s="21"/>
      <c r="E170" s="21" t="s">
        <v>32</v>
      </c>
      <c r="F170" s="23"/>
      <c r="G170" s="19" t="s">
        <v>22</v>
      </c>
      <c r="H170" s="92">
        <v>4</v>
      </c>
      <c r="I170" s="87">
        <v>3</v>
      </c>
      <c r="J170" s="87">
        <v>3</v>
      </c>
      <c r="K170" s="90">
        <v>6130.64</v>
      </c>
      <c r="L170" s="90">
        <v>6130.64</v>
      </c>
      <c r="M170" s="87">
        <f>K170-L170</f>
        <v>0</v>
      </c>
      <c r="N170" s="146">
        <v>7</v>
      </c>
      <c r="O170" s="146">
        <v>15535.89</v>
      </c>
      <c r="P170" s="146">
        <v>15535.89</v>
      </c>
      <c r="Q170" s="90">
        <f t="shared" si="17"/>
        <v>0</v>
      </c>
      <c r="R170" s="20"/>
    </row>
    <row r="171" spans="1:1018" s="3" customFormat="1" ht="15" hidden="1" customHeight="1">
      <c r="A171" s="10">
        <v>152</v>
      </c>
      <c r="B171" s="21" t="s">
        <v>137</v>
      </c>
      <c r="C171" s="14" t="s">
        <v>19</v>
      </c>
      <c r="D171" s="21"/>
      <c r="E171" s="21" t="s">
        <v>32</v>
      </c>
      <c r="F171" s="21"/>
      <c r="G171" s="19" t="s">
        <v>33</v>
      </c>
      <c r="H171" s="80">
        <v>2</v>
      </c>
      <c r="I171" s="103"/>
      <c r="J171" s="103"/>
      <c r="K171" s="104"/>
      <c r="L171" s="104"/>
      <c r="M171" s="103"/>
      <c r="N171" s="84"/>
      <c r="O171" s="84"/>
      <c r="P171" s="84"/>
      <c r="Q171" s="90">
        <f t="shared" si="17"/>
        <v>0</v>
      </c>
    </row>
    <row r="172" spans="1:1018" s="3" customFormat="1" ht="15" customHeight="1">
      <c r="A172" s="10"/>
      <c r="B172" s="21" t="s">
        <v>159</v>
      </c>
      <c r="C172" s="14"/>
      <c r="D172" s="21"/>
      <c r="E172" s="21"/>
      <c r="F172" s="21"/>
      <c r="G172" s="19" t="s">
        <v>22</v>
      </c>
      <c r="H172" s="80">
        <v>1</v>
      </c>
      <c r="I172" s="103"/>
      <c r="J172" s="103"/>
      <c r="K172" s="104"/>
      <c r="L172" s="104"/>
      <c r="M172" s="87">
        <f>K172-L172</f>
        <v>0</v>
      </c>
      <c r="N172" s="84"/>
      <c r="O172" s="84"/>
      <c r="P172" s="84"/>
      <c r="Q172" s="90">
        <f t="shared" si="17"/>
        <v>0</v>
      </c>
    </row>
    <row r="173" spans="1:1018" ht="15" customHeight="1">
      <c r="A173" s="10">
        <v>153</v>
      </c>
      <c r="B173" s="21" t="s">
        <v>138</v>
      </c>
      <c r="C173" s="14" t="s">
        <v>19</v>
      </c>
      <c r="D173" s="10"/>
      <c r="E173" s="21" t="s">
        <v>39</v>
      </c>
      <c r="F173" s="22"/>
      <c r="G173" s="19" t="s">
        <v>22</v>
      </c>
      <c r="H173" s="92">
        <v>6</v>
      </c>
      <c r="I173" s="101"/>
      <c r="J173" s="101"/>
      <c r="K173" s="101"/>
      <c r="L173" s="101"/>
      <c r="M173" s="87">
        <f t="shared" ref="M173:M174" si="21">K173-L173</f>
        <v>0</v>
      </c>
      <c r="N173" s="101">
        <v>9</v>
      </c>
      <c r="O173" s="101">
        <v>26709.15</v>
      </c>
      <c r="P173" s="101">
        <v>26709.15</v>
      </c>
      <c r="Q173" s="90">
        <f t="shared" si="17"/>
        <v>0</v>
      </c>
      <c r="R173" s="20"/>
    </row>
    <row r="174" spans="1:1018" ht="15" customHeight="1">
      <c r="A174" s="10">
        <v>154</v>
      </c>
      <c r="B174" s="21" t="s">
        <v>139</v>
      </c>
      <c r="C174" s="42" t="s">
        <v>19</v>
      </c>
      <c r="D174" s="43"/>
      <c r="E174" s="21" t="s">
        <v>39</v>
      </c>
      <c r="F174" s="23"/>
      <c r="G174" s="19" t="s">
        <v>22</v>
      </c>
      <c r="H174" s="92"/>
      <c r="I174" s="101"/>
      <c r="J174" s="101"/>
      <c r="K174" s="101"/>
      <c r="L174" s="101"/>
      <c r="M174" s="87">
        <f t="shared" si="21"/>
        <v>0</v>
      </c>
      <c r="N174" s="101"/>
      <c r="O174" s="166"/>
      <c r="P174" s="166"/>
      <c r="Q174" s="90">
        <f t="shared" si="17"/>
        <v>0</v>
      </c>
      <c r="R174" s="20"/>
    </row>
    <row r="175" spans="1:1018" ht="15" hidden="1" customHeight="1">
      <c r="A175" s="10">
        <v>155</v>
      </c>
      <c r="B175" s="21" t="s">
        <v>139</v>
      </c>
      <c r="C175" s="42" t="s">
        <v>19</v>
      </c>
      <c r="D175" s="43"/>
      <c r="E175" s="21" t="s">
        <v>39</v>
      </c>
      <c r="F175" s="44"/>
      <c r="G175" s="19" t="s">
        <v>25</v>
      </c>
      <c r="H175" s="167">
        <v>4</v>
      </c>
      <c r="I175" s="104"/>
      <c r="J175" s="104"/>
      <c r="K175" s="104"/>
      <c r="L175" s="104"/>
      <c r="M175" s="104"/>
      <c r="N175" s="104"/>
      <c r="O175" s="121"/>
      <c r="P175" s="121"/>
      <c r="Q175" s="90">
        <f t="shared" si="17"/>
        <v>0</v>
      </c>
    </row>
    <row r="176" spans="1:1018" ht="15" hidden="1" customHeight="1">
      <c r="A176" s="10">
        <v>156</v>
      </c>
      <c r="B176" s="21" t="s">
        <v>140</v>
      </c>
      <c r="C176" s="14"/>
      <c r="D176" s="10"/>
      <c r="E176" s="21"/>
      <c r="F176" s="23"/>
      <c r="G176" s="19" t="s">
        <v>44</v>
      </c>
      <c r="H176" s="96"/>
      <c r="I176" s="97"/>
      <c r="J176" s="97"/>
      <c r="K176" s="97"/>
      <c r="L176" s="97"/>
      <c r="M176" s="84"/>
      <c r="N176" s="97"/>
      <c r="O176" s="128"/>
      <c r="P176" s="128"/>
      <c r="Q176" s="90">
        <f t="shared" si="17"/>
        <v>0</v>
      </c>
    </row>
    <row r="177" spans="1:1018" ht="15" customHeight="1">
      <c r="A177" s="10">
        <v>157</v>
      </c>
      <c r="B177" s="21" t="s">
        <v>141</v>
      </c>
      <c r="C177" s="14" t="s">
        <v>19</v>
      </c>
      <c r="D177" s="10"/>
      <c r="E177" s="21" t="s">
        <v>142</v>
      </c>
      <c r="F177" s="23"/>
      <c r="G177" s="19" t="s">
        <v>22</v>
      </c>
      <c r="H177" s="92">
        <v>9</v>
      </c>
      <c r="I177" s="87"/>
      <c r="J177" s="87"/>
      <c r="K177" s="87"/>
      <c r="L177" s="87"/>
      <c r="M177" s="87">
        <f>K177-L177</f>
        <v>0</v>
      </c>
      <c r="N177" s="87">
        <v>17</v>
      </c>
      <c r="O177" s="90">
        <v>33925.620000000003</v>
      </c>
      <c r="P177" s="90">
        <v>33925.620000000003</v>
      </c>
      <c r="Q177" s="90">
        <f t="shared" si="17"/>
        <v>0</v>
      </c>
      <c r="R177" s="20"/>
    </row>
    <row r="178" spans="1:1018" ht="15" hidden="1" customHeight="1">
      <c r="A178" s="10">
        <v>158</v>
      </c>
      <c r="B178" s="21" t="s">
        <v>141</v>
      </c>
      <c r="C178" s="14" t="s">
        <v>19</v>
      </c>
      <c r="D178" s="21"/>
      <c r="E178" s="21" t="s">
        <v>142</v>
      </c>
      <c r="F178" s="21"/>
      <c r="G178" s="19" t="s">
        <v>21</v>
      </c>
      <c r="H178" s="80"/>
      <c r="I178" s="115"/>
      <c r="J178" s="115"/>
      <c r="K178" s="120"/>
      <c r="L178" s="153"/>
      <c r="M178" s="115"/>
      <c r="N178" s="168"/>
      <c r="O178" s="169"/>
      <c r="P178" s="169"/>
      <c r="Q178" s="90">
        <f t="shared" si="17"/>
        <v>0</v>
      </c>
    </row>
    <row r="179" spans="1:1018" ht="15" customHeight="1">
      <c r="A179" s="10">
        <v>159</v>
      </c>
      <c r="B179" s="21" t="s">
        <v>143</v>
      </c>
      <c r="C179" s="14" t="s">
        <v>19</v>
      </c>
      <c r="D179" s="10"/>
      <c r="E179" s="21" t="s">
        <v>122</v>
      </c>
      <c r="F179" s="23"/>
      <c r="G179" s="19" t="s">
        <v>22</v>
      </c>
      <c r="H179" s="92">
        <v>36</v>
      </c>
      <c r="I179" s="87"/>
      <c r="J179" s="87"/>
      <c r="K179" s="87"/>
      <c r="L179" s="87"/>
      <c r="M179" s="87">
        <f>K179-L179</f>
        <v>0</v>
      </c>
      <c r="N179" s="87">
        <v>48</v>
      </c>
      <c r="O179" s="87">
        <f>5248.31+2828.8+26487.21</f>
        <v>34564.32</v>
      </c>
      <c r="P179" s="87">
        <f>5248.31+2828.8+26487.21</f>
        <v>34564.32</v>
      </c>
      <c r="Q179" s="90">
        <f t="shared" si="17"/>
        <v>0</v>
      </c>
      <c r="R179" s="20"/>
    </row>
    <row r="180" spans="1:1018" s="18" customFormat="1" ht="15" hidden="1" customHeight="1">
      <c r="A180" s="10">
        <v>160</v>
      </c>
      <c r="B180" s="45" t="s">
        <v>143</v>
      </c>
      <c r="C180" s="14" t="s">
        <v>19</v>
      </c>
      <c r="D180" s="10"/>
      <c r="E180" s="21"/>
      <c r="F180" s="22"/>
      <c r="G180" s="19" t="s">
        <v>47</v>
      </c>
      <c r="H180" s="80"/>
      <c r="I180" s="170"/>
      <c r="J180" s="170"/>
      <c r="K180" s="170"/>
      <c r="L180" s="170"/>
      <c r="M180" s="84"/>
      <c r="N180" s="171"/>
      <c r="O180" s="172"/>
      <c r="P180" s="172"/>
      <c r="Q180" s="90">
        <f t="shared" si="17"/>
        <v>0</v>
      </c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</row>
    <row r="181" spans="1:1018" ht="15" customHeight="1">
      <c r="A181" s="10">
        <v>161</v>
      </c>
      <c r="B181" s="21" t="s">
        <v>144</v>
      </c>
      <c r="C181" s="14" t="s">
        <v>19</v>
      </c>
      <c r="D181" s="10"/>
      <c r="E181" s="21" t="s">
        <v>43</v>
      </c>
      <c r="F181" s="23"/>
      <c r="G181" s="19" t="s">
        <v>22</v>
      </c>
      <c r="H181" s="92">
        <v>2</v>
      </c>
      <c r="I181" s="87"/>
      <c r="J181" s="87"/>
      <c r="K181" s="87"/>
      <c r="L181" s="87"/>
      <c r="M181" s="87">
        <f>K181-L181</f>
        <v>0</v>
      </c>
      <c r="N181" s="87">
        <v>7</v>
      </c>
      <c r="O181" s="87">
        <v>10274.379999999999</v>
      </c>
      <c r="P181" s="87">
        <v>10274.379999999999</v>
      </c>
      <c r="Q181" s="90">
        <f t="shared" si="17"/>
        <v>0</v>
      </c>
      <c r="R181" s="20"/>
    </row>
    <row r="182" spans="1:1018" ht="15" hidden="1" customHeight="1">
      <c r="A182" s="10">
        <v>162</v>
      </c>
      <c r="B182" s="21" t="s">
        <v>145</v>
      </c>
      <c r="C182" s="14" t="s">
        <v>38</v>
      </c>
      <c r="D182" s="10"/>
      <c r="E182" s="21"/>
      <c r="F182" s="22"/>
      <c r="G182" s="19" t="s">
        <v>47</v>
      </c>
      <c r="H182" s="80">
        <v>10</v>
      </c>
      <c r="I182" s="84">
        <v>1</v>
      </c>
      <c r="J182" s="84">
        <v>1</v>
      </c>
      <c r="K182" s="84">
        <v>2152</v>
      </c>
      <c r="L182" s="84">
        <v>2152</v>
      </c>
      <c r="M182" s="84">
        <v>0</v>
      </c>
      <c r="N182" s="84">
        <v>5</v>
      </c>
      <c r="O182" s="95">
        <v>13808.4</v>
      </c>
      <c r="P182" s="95">
        <v>13808.4</v>
      </c>
      <c r="Q182" s="90">
        <f t="shared" si="17"/>
        <v>0</v>
      </c>
    </row>
    <row r="183" spans="1:1018" ht="15" customHeight="1">
      <c r="A183" s="10">
        <v>163</v>
      </c>
      <c r="B183" s="21" t="s">
        <v>145</v>
      </c>
      <c r="C183" s="14"/>
      <c r="D183" s="10"/>
      <c r="E183" s="21"/>
      <c r="F183" s="22"/>
      <c r="G183" s="19" t="s">
        <v>22</v>
      </c>
      <c r="H183" s="80">
        <v>2</v>
      </c>
      <c r="I183" s="84"/>
      <c r="J183" s="84"/>
      <c r="K183" s="84"/>
      <c r="L183" s="84"/>
      <c r="M183" s="87">
        <f t="shared" ref="M183:M184" si="22">K183-L183</f>
        <v>0</v>
      </c>
      <c r="N183" s="84"/>
      <c r="O183" s="84"/>
      <c r="P183" s="84"/>
      <c r="Q183" s="90">
        <f t="shared" si="17"/>
        <v>0</v>
      </c>
      <c r="R183" s="20"/>
    </row>
    <row r="184" spans="1:1018" ht="15" customHeight="1">
      <c r="A184" s="10">
        <v>164</v>
      </c>
      <c r="B184" s="21" t="s">
        <v>146</v>
      </c>
      <c r="C184" s="14" t="s">
        <v>38</v>
      </c>
      <c r="D184" s="10"/>
      <c r="E184" s="21" t="s">
        <v>147</v>
      </c>
      <c r="F184" s="23"/>
      <c r="G184" s="19" t="s">
        <v>22</v>
      </c>
      <c r="H184" s="92">
        <v>2</v>
      </c>
      <c r="I184" s="87"/>
      <c r="J184" s="87"/>
      <c r="K184" s="87"/>
      <c r="L184" s="87"/>
      <c r="M184" s="87">
        <f t="shared" si="22"/>
        <v>0</v>
      </c>
      <c r="N184" s="173">
        <v>4</v>
      </c>
      <c r="O184" s="174">
        <v>13850.81</v>
      </c>
      <c r="P184" s="174">
        <v>13850.81</v>
      </c>
      <c r="Q184" s="90">
        <f t="shared" si="17"/>
        <v>0</v>
      </c>
      <c r="R184" s="20"/>
    </row>
    <row r="185" spans="1:1018" ht="15" hidden="1" customHeight="1">
      <c r="A185" s="10">
        <v>165</v>
      </c>
      <c r="B185" s="21" t="s">
        <v>146</v>
      </c>
      <c r="C185" s="14" t="s">
        <v>38</v>
      </c>
      <c r="D185" s="10"/>
      <c r="E185" s="21" t="s">
        <v>147</v>
      </c>
      <c r="F185" s="30"/>
      <c r="G185" s="19" t="s">
        <v>47</v>
      </c>
      <c r="H185" s="80">
        <v>2</v>
      </c>
      <c r="I185" s="84"/>
      <c r="J185" s="84"/>
      <c r="K185" s="84"/>
      <c r="L185" s="84"/>
      <c r="M185" s="84"/>
      <c r="N185" s="82">
        <v>2</v>
      </c>
      <c r="O185" s="82">
        <v>13064.66</v>
      </c>
      <c r="P185" s="82">
        <v>13064.66</v>
      </c>
      <c r="Q185" s="90">
        <f t="shared" si="17"/>
        <v>0</v>
      </c>
    </row>
    <row r="186" spans="1:1018" ht="15" hidden="1" customHeight="1">
      <c r="A186" s="10">
        <v>166</v>
      </c>
      <c r="B186" s="21" t="s">
        <v>145</v>
      </c>
      <c r="C186" s="14"/>
      <c r="D186" s="10"/>
      <c r="E186" s="21"/>
      <c r="F186" s="30"/>
      <c r="G186" s="19"/>
      <c r="H186" s="80"/>
      <c r="I186" s="84"/>
      <c r="J186" s="84"/>
      <c r="K186" s="84"/>
      <c r="L186" s="84"/>
      <c r="M186" s="84"/>
      <c r="N186" s="82"/>
      <c r="O186" s="129"/>
      <c r="P186" s="82"/>
      <c r="Q186" s="90">
        <f t="shared" si="17"/>
        <v>0</v>
      </c>
    </row>
    <row r="187" spans="1:1018" ht="15" hidden="1" customHeight="1">
      <c r="A187" s="10"/>
      <c r="B187" s="21" t="s">
        <v>145</v>
      </c>
      <c r="C187" s="14"/>
      <c r="D187" s="10"/>
      <c r="E187" s="21"/>
      <c r="F187" s="30"/>
      <c r="G187" s="19" t="s">
        <v>25</v>
      </c>
      <c r="H187" s="80">
        <v>8</v>
      </c>
      <c r="I187" s="84"/>
      <c r="J187" s="84"/>
      <c r="K187" s="84"/>
      <c r="L187" s="84"/>
      <c r="M187" s="84"/>
      <c r="N187" s="82"/>
      <c r="O187" s="129"/>
      <c r="P187" s="82"/>
      <c r="Q187" s="90">
        <f t="shared" si="17"/>
        <v>0</v>
      </c>
    </row>
    <row r="188" spans="1:1018" ht="15" hidden="1" customHeight="1">
      <c r="A188" s="10">
        <v>167</v>
      </c>
      <c r="B188" s="21" t="s">
        <v>148</v>
      </c>
      <c r="C188" s="14" t="s">
        <v>19</v>
      </c>
      <c r="D188" s="10"/>
      <c r="E188" s="21"/>
      <c r="F188" s="22"/>
      <c r="G188" s="19" t="s">
        <v>25</v>
      </c>
      <c r="H188" s="80">
        <v>9</v>
      </c>
      <c r="I188" s="104"/>
      <c r="J188" s="104"/>
      <c r="K188" s="104"/>
      <c r="L188" s="104"/>
      <c r="M188" s="104"/>
      <c r="N188" s="104"/>
      <c r="O188" s="121"/>
      <c r="P188" s="104"/>
      <c r="Q188" s="90">
        <f t="shared" si="17"/>
        <v>0</v>
      </c>
    </row>
    <row r="189" spans="1:1018" ht="15" customHeight="1">
      <c r="A189" s="10">
        <v>168</v>
      </c>
      <c r="B189" s="21" t="s">
        <v>148</v>
      </c>
      <c r="C189" s="14" t="s">
        <v>19</v>
      </c>
      <c r="D189" s="10"/>
      <c r="E189" s="21" t="s">
        <v>24</v>
      </c>
      <c r="F189" s="30"/>
      <c r="G189" s="19" t="s">
        <v>22</v>
      </c>
      <c r="H189" s="92"/>
      <c r="I189" s="87"/>
      <c r="J189" s="87"/>
      <c r="K189" s="87"/>
      <c r="L189" s="87"/>
      <c r="M189" s="87">
        <f t="shared" ref="M189:M190" si="23">K189-L189</f>
        <v>0</v>
      </c>
      <c r="N189" s="175"/>
      <c r="O189" s="176"/>
      <c r="P189" s="176"/>
      <c r="Q189" s="90">
        <f t="shared" si="17"/>
        <v>0</v>
      </c>
      <c r="R189" s="20"/>
    </row>
    <row r="190" spans="1:1018" ht="15" customHeight="1">
      <c r="A190" s="10">
        <v>169</v>
      </c>
      <c r="B190" s="21" t="s">
        <v>149</v>
      </c>
      <c r="C190" s="14" t="s">
        <v>19</v>
      </c>
      <c r="D190" s="10"/>
      <c r="E190" s="21" t="s">
        <v>39</v>
      </c>
      <c r="F190" s="22"/>
      <c r="G190" s="19" t="s">
        <v>22</v>
      </c>
      <c r="H190" s="92">
        <v>2</v>
      </c>
      <c r="I190" s="87"/>
      <c r="J190" s="87"/>
      <c r="K190" s="87"/>
      <c r="L190" s="87"/>
      <c r="M190" s="87">
        <f t="shared" si="23"/>
        <v>0</v>
      </c>
      <c r="N190" s="87">
        <v>6</v>
      </c>
      <c r="O190" s="87">
        <v>6306.59</v>
      </c>
      <c r="P190" s="87">
        <v>6306.59</v>
      </c>
      <c r="Q190" s="90">
        <f t="shared" si="17"/>
        <v>0</v>
      </c>
      <c r="R190" s="20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</row>
    <row r="191" spans="1:1018" ht="15" hidden="1" customHeight="1">
      <c r="A191" s="10">
        <v>170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25</v>
      </c>
      <c r="H191" s="80"/>
      <c r="I191" s="84"/>
      <c r="J191" s="84"/>
      <c r="K191" s="84"/>
      <c r="L191" s="84"/>
      <c r="M191" s="84"/>
      <c r="N191" s="84"/>
      <c r="O191" s="84"/>
      <c r="P191" s="84"/>
      <c r="Q191" s="90">
        <f t="shared" si="17"/>
        <v>0</v>
      </c>
    </row>
    <row r="192" spans="1:1018" ht="15" customHeight="1">
      <c r="A192" s="10">
        <v>171</v>
      </c>
      <c r="B192" s="21" t="s">
        <v>150</v>
      </c>
      <c r="C192" s="14" t="s">
        <v>19</v>
      </c>
      <c r="D192" s="10"/>
      <c r="E192" s="21" t="s">
        <v>39</v>
      </c>
      <c r="F192" s="22"/>
      <c r="G192" s="19" t="s">
        <v>22</v>
      </c>
      <c r="H192" s="92">
        <v>4</v>
      </c>
      <c r="I192" s="87"/>
      <c r="J192" s="87"/>
      <c r="K192" s="87"/>
      <c r="L192" s="87"/>
      <c r="M192" s="87">
        <f>K192-L192</f>
        <v>0</v>
      </c>
      <c r="N192" s="87"/>
      <c r="O192" s="93"/>
      <c r="P192" s="93"/>
      <c r="Q192" s="90">
        <f t="shared" si="17"/>
        <v>0</v>
      </c>
      <c r="R192" s="20"/>
    </row>
    <row r="193" spans="1:1018" ht="15" hidden="1" customHeight="1">
      <c r="A193" s="10">
        <v>172</v>
      </c>
      <c r="B193" s="21" t="s">
        <v>150</v>
      </c>
      <c r="C193" s="14" t="s">
        <v>19</v>
      </c>
      <c r="D193" s="43"/>
      <c r="E193" s="21" t="s">
        <v>39</v>
      </c>
      <c r="F193" s="44"/>
      <c r="G193" s="19" t="s">
        <v>25</v>
      </c>
      <c r="H193" s="167"/>
      <c r="I193" s="84"/>
      <c r="J193" s="84"/>
      <c r="K193" s="84"/>
      <c r="L193" s="84"/>
      <c r="M193" s="84"/>
      <c r="N193" s="84"/>
      <c r="O193" s="95"/>
      <c r="P193" s="84"/>
      <c r="Q193" s="90">
        <f t="shared" si="17"/>
        <v>0</v>
      </c>
    </row>
    <row r="194" spans="1:1018" ht="15" customHeight="1">
      <c r="A194" s="10">
        <v>173</v>
      </c>
      <c r="B194" s="21" t="s">
        <v>151</v>
      </c>
      <c r="C194" s="14" t="s">
        <v>19</v>
      </c>
      <c r="D194" s="43"/>
      <c r="E194" s="21" t="s">
        <v>39</v>
      </c>
      <c r="F194" s="23"/>
      <c r="G194" s="19" t="s">
        <v>22</v>
      </c>
      <c r="H194" s="177">
        <v>4</v>
      </c>
      <c r="I194" s="87"/>
      <c r="J194" s="87"/>
      <c r="K194" s="87"/>
      <c r="L194" s="87"/>
      <c r="M194" s="87">
        <f>K194-L194</f>
        <v>0</v>
      </c>
      <c r="N194" s="87"/>
      <c r="O194" s="93"/>
      <c r="P194" s="93"/>
      <c r="Q194" s="90">
        <f t="shared" si="17"/>
        <v>0</v>
      </c>
      <c r="R194" s="20"/>
    </row>
    <row r="195" spans="1:1018" ht="15" hidden="1" customHeight="1">
      <c r="A195" s="10">
        <v>174</v>
      </c>
      <c r="B195" s="21" t="s">
        <v>151</v>
      </c>
      <c r="C195" s="14"/>
      <c r="D195" s="10"/>
      <c r="E195" s="21"/>
      <c r="F195" s="23"/>
      <c r="G195" s="19" t="s">
        <v>25</v>
      </c>
      <c r="H195" s="80"/>
      <c r="I195" s="84"/>
      <c r="J195" s="84"/>
      <c r="K195" s="84"/>
      <c r="L195" s="84"/>
      <c r="M195" s="84"/>
      <c r="N195" s="84"/>
      <c r="O195" s="95"/>
      <c r="P195" s="95"/>
      <c r="Q195" s="90">
        <f t="shared" si="17"/>
        <v>0</v>
      </c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</row>
    <row r="196" spans="1:1018" ht="15" customHeight="1">
      <c r="A196" s="10">
        <v>175</v>
      </c>
      <c r="B196" s="21" t="s">
        <v>152</v>
      </c>
      <c r="C196" s="14" t="s">
        <v>19</v>
      </c>
      <c r="D196" s="10"/>
      <c r="E196" s="21" t="s">
        <v>39</v>
      </c>
      <c r="F196" s="23"/>
      <c r="G196" s="19" t="s">
        <v>22</v>
      </c>
      <c r="H196" s="92">
        <v>2</v>
      </c>
      <c r="I196" s="87"/>
      <c r="J196" s="87"/>
      <c r="K196" s="87"/>
      <c r="L196" s="87"/>
      <c r="M196" s="87">
        <f>K196-L196</f>
        <v>0</v>
      </c>
      <c r="N196" s="87">
        <v>6</v>
      </c>
      <c r="O196" s="93">
        <v>14287.55</v>
      </c>
      <c r="P196" s="93">
        <v>14287.55</v>
      </c>
      <c r="Q196" s="90">
        <f t="shared" si="17"/>
        <v>0</v>
      </c>
      <c r="R196" s="20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</row>
    <row r="197" spans="1:1018" s="3" customFormat="1" ht="15" hidden="1" customHeight="1">
      <c r="A197" s="10">
        <v>176</v>
      </c>
      <c r="B197" s="21" t="s">
        <v>152</v>
      </c>
      <c r="C197" s="14" t="s">
        <v>19</v>
      </c>
      <c r="D197" s="10"/>
      <c r="E197" s="21" t="s">
        <v>39</v>
      </c>
      <c r="F197" s="22"/>
      <c r="G197" s="19" t="s">
        <v>25</v>
      </c>
      <c r="H197" s="80"/>
      <c r="I197" s="104"/>
      <c r="J197" s="104"/>
      <c r="K197" s="104"/>
      <c r="L197" s="104"/>
      <c r="M197" s="104"/>
      <c r="N197" s="104"/>
      <c r="O197" s="121"/>
      <c r="P197" s="104"/>
      <c r="Q197" s="90">
        <f t="shared" si="17"/>
        <v>0</v>
      </c>
    </row>
    <row r="198" spans="1:1018" s="3" customFormat="1" ht="15" hidden="1" customHeight="1">
      <c r="A198" s="10">
        <v>177</v>
      </c>
      <c r="B198" s="29" t="s">
        <v>153</v>
      </c>
      <c r="C198" s="14" t="s">
        <v>19</v>
      </c>
      <c r="D198" s="10"/>
      <c r="E198" s="21" t="s">
        <v>43</v>
      </c>
      <c r="F198" s="22"/>
      <c r="G198" s="19" t="s">
        <v>44</v>
      </c>
      <c r="H198" s="80">
        <v>4</v>
      </c>
      <c r="I198" s="105"/>
      <c r="J198" s="105"/>
      <c r="K198" s="104"/>
      <c r="L198" s="106"/>
      <c r="M198" s="105"/>
      <c r="N198" s="107">
        <v>5</v>
      </c>
      <c r="O198" s="108">
        <v>26805.200000000001</v>
      </c>
      <c r="P198" s="108">
        <v>26805.200000000001</v>
      </c>
      <c r="Q198" s="90">
        <f t="shared" si="17"/>
        <v>0</v>
      </c>
    </row>
    <row r="199" spans="1:1018" s="3" customFormat="1" ht="15" customHeight="1">
      <c r="A199" s="10">
        <v>178</v>
      </c>
      <c r="B199" s="21" t="s">
        <v>153</v>
      </c>
      <c r="C199" s="14" t="s">
        <v>19</v>
      </c>
      <c r="D199" s="10"/>
      <c r="E199" s="21" t="s">
        <v>43</v>
      </c>
      <c r="F199" s="23"/>
      <c r="G199" s="19" t="s">
        <v>22</v>
      </c>
      <c r="H199" s="92">
        <v>5</v>
      </c>
      <c r="I199" s="87"/>
      <c r="J199" s="87"/>
      <c r="K199" s="87"/>
      <c r="L199" s="87"/>
      <c r="M199" s="87">
        <f>K199-L199</f>
        <v>0</v>
      </c>
      <c r="N199" s="87">
        <v>15</v>
      </c>
      <c r="O199" s="99">
        <v>43304.42</v>
      </c>
      <c r="P199" s="99">
        <v>43304.42</v>
      </c>
      <c r="Q199" s="90">
        <f t="shared" si="17"/>
        <v>0</v>
      </c>
      <c r="R199" s="20"/>
    </row>
    <row r="200" spans="1:1018" s="3" customFormat="1" ht="15" hidden="1" customHeight="1">
      <c r="A200" s="10">
        <v>179</v>
      </c>
      <c r="B200" s="21" t="s">
        <v>153</v>
      </c>
      <c r="C200" s="14" t="s">
        <v>19</v>
      </c>
      <c r="D200" s="10"/>
      <c r="E200" s="21" t="s">
        <v>39</v>
      </c>
      <c r="F200" s="22"/>
      <c r="G200" s="19" t="s">
        <v>25</v>
      </c>
      <c r="H200" s="80"/>
      <c r="I200" s="84"/>
      <c r="J200" s="84"/>
      <c r="K200" s="84"/>
      <c r="L200" s="84"/>
      <c r="M200" s="84"/>
      <c r="N200" s="84"/>
      <c r="O200" s="95"/>
      <c r="P200" s="84"/>
      <c r="Q200" s="90">
        <f t="shared" si="17"/>
        <v>0</v>
      </c>
    </row>
    <row r="201" spans="1:1018" s="3" customFormat="1" ht="15" customHeight="1">
      <c r="A201" s="10">
        <v>180</v>
      </c>
      <c r="B201" s="21" t="s">
        <v>154</v>
      </c>
      <c r="C201" s="14" t="s">
        <v>19</v>
      </c>
      <c r="D201" s="10"/>
      <c r="E201" s="21" t="s">
        <v>24</v>
      </c>
      <c r="F201" s="22"/>
      <c r="G201" s="19" t="s">
        <v>22</v>
      </c>
      <c r="H201" s="92">
        <v>2</v>
      </c>
      <c r="I201" s="87"/>
      <c r="J201" s="87"/>
      <c r="K201" s="87"/>
      <c r="L201" s="87"/>
      <c r="M201" s="87">
        <f t="shared" ref="M201:M203" si="24">K201-L201</f>
        <v>0</v>
      </c>
      <c r="N201" s="87">
        <v>4</v>
      </c>
      <c r="O201" s="93">
        <f>7049.94+2685.19</f>
        <v>9735.1299999999992</v>
      </c>
      <c r="P201" s="93">
        <f>7049.94+2685.19</f>
        <v>9735.1299999999992</v>
      </c>
      <c r="Q201" s="90">
        <f t="shared" si="17"/>
        <v>0</v>
      </c>
      <c r="R201" s="20"/>
    </row>
    <row r="202" spans="1:1018" s="3" customFormat="1" ht="15" customHeight="1">
      <c r="A202" s="10">
        <v>181</v>
      </c>
      <c r="B202" s="21" t="s">
        <v>155</v>
      </c>
      <c r="C202" s="14" t="s">
        <v>19</v>
      </c>
      <c r="D202" s="10"/>
      <c r="E202" s="21"/>
      <c r="F202" s="23"/>
      <c r="G202" s="19" t="s">
        <v>22</v>
      </c>
      <c r="H202" s="92">
        <v>2</v>
      </c>
      <c r="I202" s="87"/>
      <c r="J202" s="87"/>
      <c r="K202" s="87"/>
      <c r="L202" s="87"/>
      <c r="M202" s="87">
        <f t="shared" si="24"/>
        <v>0</v>
      </c>
      <c r="N202" s="87">
        <v>6</v>
      </c>
      <c r="O202" s="93">
        <v>70947.22</v>
      </c>
      <c r="P202" s="93">
        <v>70947.22</v>
      </c>
      <c r="Q202" s="90">
        <f t="shared" si="17"/>
        <v>0</v>
      </c>
      <c r="R202" s="20"/>
    </row>
    <row r="203" spans="1:1018" s="3" customFormat="1" ht="15" customHeight="1">
      <c r="A203" s="10">
        <v>182</v>
      </c>
      <c r="B203" s="21" t="s">
        <v>156</v>
      </c>
      <c r="C203" s="14" t="s">
        <v>19</v>
      </c>
      <c r="D203" s="10"/>
      <c r="E203" s="21" t="s">
        <v>24</v>
      </c>
      <c r="F203" s="23"/>
      <c r="G203" s="19" t="s">
        <v>22</v>
      </c>
      <c r="H203" s="92">
        <v>2</v>
      </c>
      <c r="I203" s="87"/>
      <c r="J203" s="87"/>
      <c r="K203" s="87"/>
      <c r="L203" s="87"/>
      <c r="M203" s="87">
        <f t="shared" si="24"/>
        <v>0</v>
      </c>
      <c r="N203" s="87"/>
      <c r="O203" s="93"/>
      <c r="P203" s="93"/>
      <c r="Q203" s="90">
        <f t="shared" si="17"/>
        <v>0</v>
      </c>
      <c r="R203" s="20"/>
    </row>
    <row r="204" spans="1:1018" s="3" customFormat="1" ht="15" hidden="1" customHeight="1">
      <c r="A204" s="10">
        <v>183</v>
      </c>
      <c r="B204" s="21" t="s">
        <v>156</v>
      </c>
      <c r="C204" s="14" t="s">
        <v>19</v>
      </c>
      <c r="D204" s="10"/>
      <c r="E204" s="21" t="s">
        <v>39</v>
      </c>
      <c r="F204" s="29"/>
      <c r="G204" s="19" t="s">
        <v>25</v>
      </c>
      <c r="H204" s="96">
        <v>3</v>
      </c>
      <c r="I204" s="178"/>
      <c r="J204" s="178"/>
      <c r="K204" s="178"/>
      <c r="L204" s="178"/>
      <c r="M204" s="178"/>
      <c r="N204" s="178"/>
      <c r="O204" s="179"/>
      <c r="P204" s="178"/>
      <c r="Q204" s="90">
        <f t="shared" ref="Q204:Q267" si="25">O204-P204</f>
        <v>0</v>
      </c>
    </row>
    <row r="205" spans="1:1018" s="3" customFormat="1" ht="15" hidden="1" customHeight="1">
      <c r="A205" s="10">
        <v>184</v>
      </c>
      <c r="B205" s="21" t="s">
        <v>157</v>
      </c>
      <c r="C205" s="14" t="s">
        <v>19</v>
      </c>
      <c r="D205" s="10"/>
      <c r="E205" s="21" t="s">
        <v>158</v>
      </c>
      <c r="F205" s="22"/>
      <c r="G205" s="19" t="s">
        <v>21</v>
      </c>
      <c r="H205" s="80"/>
      <c r="I205" s="115"/>
      <c r="J205" s="127"/>
      <c r="K205" s="143"/>
      <c r="L205" s="143"/>
      <c r="M205" s="127"/>
      <c r="N205" s="84"/>
      <c r="O205" s="84"/>
      <c r="P205" s="84"/>
      <c r="Q205" s="90">
        <f t="shared" si="25"/>
        <v>0</v>
      </c>
    </row>
    <row r="206" spans="1:1018" s="3" customFormat="1" ht="15" customHeight="1">
      <c r="A206" s="10">
        <v>185</v>
      </c>
      <c r="B206" s="21" t="s">
        <v>157</v>
      </c>
      <c r="C206" s="14" t="s">
        <v>19</v>
      </c>
      <c r="D206" s="10"/>
      <c r="E206" s="21"/>
      <c r="F206" s="23"/>
      <c r="G206" s="19" t="s">
        <v>22</v>
      </c>
      <c r="H206" s="92"/>
      <c r="I206" s="87"/>
      <c r="J206" s="87"/>
      <c r="K206" s="87"/>
      <c r="L206" s="87"/>
      <c r="M206" s="87">
        <f>K206-L206</f>
        <v>0</v>
      </c>
      <c r="N206" s="87"/>
      <c r="O206" s="93"/>
      <c r="P206" s="93"/>
      <c r="Q206" s="90">
        <f t="shared" si="25"/>
        <v>0</v>
      </c>
      <c r="R206" s="20"/>
    </row>
    <row r="207" spans="1:1018" s="3" customFormat="1" ht="15" hidden="1" customHeight="1">
      <c r="A207" s="10">
        <v>186</v>
      </c>
      <c r="B207" s="21" t="s">
        <v>159</v>
      </c>
      <c r="C207" s="14"/>
      <c r="D207" s="10"/>
      <c r="E207" s="21"/>
      <c r="F207" s="23"/>
      <c r="G207" s="19"/>
      <c r="H207" s="92"/>
      <c r="I207" s="87"/>
      <c r="J207" s="87"/>
      <c r="K207" s="87"/>
      <c r="L207" s="87"/>
      <c r="M207" s="87"/>
      <c r="N207" s="87"/>
      <c r="O207" s="93"/>
      <c r="P207" s="93"/>
      <c r="Q207" s="90">
        <f t="shared" si="25"/>
        <v>0</v>
      </c>
      <c r="R207" s="20"/>
    </row>
    <row r="208" spans="1:1018" s="3" customFormat="1" ht="15" hidden="1" customHeight="1">
      <c r="A208" s="10">
        <v>187</v>
      </c>
      <c r="B208" s="21" t="s">
        <v>159</v>
      </c>
      <c r="C208" s="14"/>
      <c r="D208" s="10"/>
      <c r="E208" s="21"/>
      <c r="F208" s="23"/>
      <c r="G208" s="19" t="s">
        <v>33</v>
      </c>
      <c r="H208" s="92">
        <v>4</v>
      </c>
      <c r="I208" s="87"/>
      <c r="J208" s="87"/>
      <c r="K208" s="87"/>
      <c r="L208" s="87"/>
      <c r="M208" s="87"/>
      <c r="N208" s="87"/>
      <c r="O208" s="93"/>
      <c r="P208" s="93"/>
      <c r="Q208" s="90">
        <f t="shared" si="25"/>
        <v>0</v>
      </c>
      <c r="R208" s="20"/>
    </row>
    <row r="209" spans="1:1018" s="3" customFormat="1" ht="15" hidden="1" customHeight="1">
      <c r="A209" s="10">
        <v>188</v>
      </c>
      <c r="B209" s="21" t="s">
        <v>160</v>
      </c>
      <c r="C209" s="14"/>
      <c r="D209" s="10"/>
      <c r="E209" s="21"/>
      <c r="F209" s="22"/>
      <c r="G209" s="19" t="s">
        <v>33</v>
      </c>
      <c r="H209" s="92"/>
      <c r="I209" s="87"/>
      <c r="J209" s="87"/>
      <c r="K209" s="90"/>
      <c r="L209" s="90"/>
      <c r="M209" s="87"/>
      <c r="N209" s="87"/>
      <c r="O209" s="93"/>
      <c r="P209" s="93"/>
      <c r="Q209" s="90">
        <f t="shared" si="25"/>
        <v>0</v>
      </c>
    </row>
    <row r="210" spans="1:1018" s="3" customFormat="1" ht="15" hidden="1" customHeight="1">
      <c r="A210" s="10"/>
      <c r="B210" s="39" t="s">
        <v>254</v>
      </c>
      <c r="C210" s="14"/>
      <c r="D210" s="11"/>
      <c r="E210" s="21"/>
      <c r="F210" s="46"/>
      <c r="G210" s="19" t="s">
        <v>25</v>
      </c>
      <c r="H210" s="116">
        <v>1</v>
      </c>
      <c r="I210" s="117"/>
      <c r="J210" s="117"/>
      <c r="K210" s="119"/>
      <c r="L210" s="119"/>
      <c r="M210" s="87"/>
      <c r="N210" s="117"/>
      <c r="O210" s="118"/>
      <c r="P210" s="118"/>
      <c r="Q210" s="90">
        <f t="shared" si="25"/>
        <v>0</v>
      </c>
    </row>
    <row r="211" spans="1:1018" s="3" customFormat="1" ht="15" hidden="1" customHeight="1">
      <c r="A211" s="10">
        <v>189</v>
      </c>
      <c r="B211" s="39" t="s">
        <v>161</v>
      </c>
      <c r="C211" s="14" t="s">
        <v>38</v>
      </c>
      <c r="D211" s="11"/>
      <c r="E211" s="21" t="s">
        <v>24</v>
      </c>
      <c r="F211" s="46"/>
      <c r="G211" s="19" t="s">
        <v>25</v>
      </c>
      <c r="H211" s="96"/>
      <c r="I211" s="97"/>
      <c r="J211" s="97"/>
      <c r="K211" s="180"/>
      <c r="L211" s="180"/>
      <c r="M211" s="84"/>
      <c r="N211" s="97"/>
      <c r="O211" s="128"/>
      <c r="P211" s="128"/>
      <c r="Q211" s="90">
        <f t="shared" si="25"/>
        <v>0</v>
      </c>
    </row>
    <row r="212" spans="1:1018" s="3" customFormat="1" ht="15" customHeight="1">
      <c r="A212" s="10">
        <v>190</v>
      </c>
      <c r="B212" s="47" t="s">
        <v>161</v>
      </c>
      <c r="C212" s="48" t="s">
        <v>38</v>
      </c>
      <c r="D212" s="11"/>
      <c r="E212" s="39"/>
      <c r="F212" s="26"/>
      <c r="G212" s="27" t="s">
        <v>22</v>
      </c>
      <c r="H212" s="116">
        <v>6</v>
      </c>
      <c r="I212" s="87"/>
      <c r="J212" s="87"/>
      <c r="K212" s="87"/>
      <c r="L212" s="87"/>
      <c r="M212" s="87">
        <f>K212-L212</f>
        <v>0</v>
      </c>
      <c r="N212" s="87"/>
      <c r="O212" s="93"/>
      <c r="P212" s="93"/>
      <c r="Q212" s="90">
        <f t="shared" si="25"/>
        <v>0</v>
      </c>
      <c r="R212" s="20"/>
    </row>
    <row r="213" spans="1:1018" s="3" customFormat="1" ht="15" hidden="1" customHeight="1">
      <c r="A213" s="10">
        <v>191</v>
      </c>
      <c r="B213" s="39" t="s">
        <v>162</v>
      </c>
      <c r="C213" s="14"/>
      <c r="D213" s="11"/>
      <c r="E213" s="21"/>
      <c r="F213" s="46"/>
      <c r="G213" s="19" t="s">
        <v>25</v>
      </c>
      <c r="H213" s="96"/>
      <c r="I213" s="104"/>
      <c r="J213" s="104"/>
      <c r="K213" s="104"/>
      <c r="L213" s="104"/>
      <c r="M213" s="104"/>
      <c r="N213" s="104"/>
      <c r="O213" s="121"/>
      <c r="P213" s="104"/>
      <c r="Q213" s="90">
        <f t="shared" si="25"/>
        <v>0</v>
      </c>
    </row>
    <row r="214" spans="1:1018" s="3" customFormat="1" ht="15" hidden="1" customHeight="1">
      <c r="A214" s="10">
        <v>192</v>
      </c>
      <c r="B214" s="29" t="s">
        <v>163</v>
      </c>
      <c r="C214" s="14" t="s">
        <v>19</v>
      </c>
      <c r="D214" s="10"/>
      <c r="E214" s="21" t="s">
        <v>43</v>
      </c>
      <c r="F214" s="22"/>
      <c r="G214" s="19" t="s">
        <v>44</v>
      </c>
      <c r="H214" s="80">
        <v>6</v>
      </c>
      <c r="I214" s="105"/>
      <c r="J214" s="105"/>
      <c r="K214" s="104"/>
      <c r="L214" s="106"/>
      <c r="M214" s="105"/>
      <c r="N214" s="107">
        <v>5</v>
      </c>
      <c r="O214" s="108">
        <v>10625.55</v>
      </c>
      <c r="P214" s="108">
        <v>10625.55</v>
      </c>
      <c r="Q214" s="90">
        <f t="shared" si="25"/>
        <v>0</v>
      </c>
    </row>
    <row r="215" spans="1:1018" s="3" customFormat="1" ht="15" customHeight="1">
      <c r="A215" s="10">
        <v>193</v>
      </c>
      <c r="B215" s="39" t="s">
        <v>164</v>
      </c>
      <c r="C215" s="48" t="s">
        <v>19</v>
      </c>
      <c r="D215" s="11"/>
      <c r="E215" s="39" t="s">
        <v>24</v>
      </c>
      <c r="F215" s="26"/>
      <c r="G215" s="27" t="s">
        <v>22</v>
      </c>
      <c r="H215" s="116">
        <v>18</v>
      </c>
      <c r="I215" s="87">
        <v>4</v>
      </c>
      <c r="J215" s="87">
        <v>4</v>
      </c>
      <c r="K215" s="87">
        <v>6400.65</v>
      </c>
      <c r="L215" s="87">
        <v>6400.65</v>
      </c>
      <c r="M215" s="87">
        <f>K215-L215</f>
        <v>0</v>
      </c>
      <c r="N215" s="87">
        <v>16</v>
      </c>
      <c r="O215" s="93">
        <f>4085.15+32229.5</f>
        <v>36314.65</v>
      </c>
      <c r="P215" s="93">
        <f>4085.15+32229.5</f>
        <v>36314.65</v>
      </c>
      <c r="Q215" s="90">
        <f t="shared" si="25"/>
        <v>0</v>
      </c>
      <c r="R215" s="20"/>
    </row>
    <row r="216" spans="1:1018" s="3" customFormat="1" ht="15" hidden="1" customHeight="1">
      <c r="A216" s="10">
        <v>194</v>
      </c>
      <c r="B216" s="21" t="s">
        <v>164</v>
      </c>
      <c r="C216" s="49" t="s">
        <v>19</v>
      </c>
      <c r="D216" s="50"/>
      <c r="E216" s="21" t="s">
        <v>24</v>
      </c>
      <c r="F216" s="51"/>
      <c r="G216" s="19" t="s">
        <v>25</v>
      </c>
      <c r="H216" s="181">
        <v>2</v>
      </c>
      <c r="I216" s="178"/>
      <c r="J216" s="178"/>
      <c r="K216" s="178"/>
      <c r="L216" s="178"/>
      <c r="M216" s="104"/>
      <c r="N216" s="178"/>
      <c r="O216" s="179"/>
      <c r="P216" s="179"/>
      <c r="Q216" s="90">
        <f t="shared" si="25"/>
        <v>0</v>
      </c>
    </row>
    <row r="217" spans="1:1018" s="3" customFormat="1" ht="15" customHeight="1">
      <c r="A217" s="10">
        <v>195</v>
      </c>
      <c r="B217" s="21" t="s">
        <v>165</v>
      </c>
      <c r="C217" s="42" t="s">
        <v>19</v>
      </c>
      <c r="D217" s="43"/>
      <c r="E217" s="21" t="s">
        <v>20</v>
      </c>
      <c r="F217" s="52"/>
      <c r="G217" s="19" t="s">
        <v>22</v>
      </c>
      <c r="H217" s="177"/>
      <c r="I217" s="87"/>
      <c r="J217" s="87"/>
      <c r="K217" s="87"/>
      <c r="L217" s="87"/>
      <c r="M217" s="87">
        <f>K217-L217</f>
        <v>0</v>
      </c>
      <c r="N217" s="87"/>
      <c r="O217" s="87"/>
      <c r="P217" s="87"/>
      <c r="Q217" s="90">
        <f t="shared" si="25"/>
        <v>0</v>
      </c>
      <c r="R217" s="20"/>
    </row>
    <row r="218" spans="1:1018" s="3" customFormat="1" ht="15" hidden="1" customHeight="1">
      <c r="A218" s="10">
        <v>196</v>
      </c>
      <c r="B218" s="21" t="s">
        <v>165</v>
      </c>
      <c r="C218" s="14" t="s">
        <v>19</v>
      </c>
      <c r="D218" s="10"/>
      <c r="E218" s="21" t="s">
        <v>20</v>
      </c>
      <c r="F218" s="22"/>
      <c r="G218" s="19" t="s">
        <v>21</v>
      </c>
      <c r="H218" s="80">
        <v>4</v>
      </c>
      <c r="I218" s="115">
        <v>6</v>
      </c>
      <c r="J218" s="127">
        <v>6</v>
      </c>
      <c r="K218" s="143">
        <v>23411.8</v>
      </c>
      <c r="L218" s="143">
        <v>23411.8</v>
      </c>
      <c r="M218" s="127"/>
      <c r="N218" s="83"/>
      <c r="O218" s="122"/>
      <c r="P218" s="122"/>
      <c r="Q218" s="90">
        <f t="shared" si="25"/>
        <v>0</v>
      </c>
    </row>
    <row r="219" spans="1:1018" s="3" customFormat="1" ht="15" customHeight="1">
      <c r="A219" s="10">
        <v>197</v>
      </c>
      <c r="B219" s="21" t="s">
        <v>166</v>
      </c>
      <c r="C219" s="42" t="s">
        <v>38</v>
      </c>
      <c r="D219" s="22" t="s">
        <v>167</v>
      </c>
      <c r="E219" s="21" t="s">
        <v>24</v>
      </c>
      <c r="F219" s="23"/>
      <c r="G219" s="19" t="s">
        <v>22</v>
      </c>
      <c r="H219" s="177"/>
      <c r="I219" s="87"/>
      <c r="J219" s="87"/>
      <c r="K219" s="87"/>
      <c r="L219" s="87"/>
      <c r="M219" s="87">
        <f t="shared" ref="M219:M220" si="26">K219-L219</f>
        <v>0</v>
      </c>
      <c r="N219" s="87">
        <v>1</v>
      </c>
      <c r="O219" s="93">
        <v>5207.3599999999997</v>
      </c>
      <c r="P219" s="93">
        <v>5207.3599999999997</v>
      </c>
      <c r="Q219" s="90">
        <f t="shared" si="25"/>
        <v>0</v>
      </c>
      <c r="R219" s="20"/>
    </row>
    <row r="220" spans="1:1018" s="18" customFormat="1" ht="15" customHeight="1">
      <c r="A220" s="10">
        <v>198</v>
      </c>
      <c r="B220" s="21" t="s">
        <v>168</v>
      </c>
      <c r="C220" s="14" t="s">
        <v>19</v>
      </c>
      <c r="D220" s="10"/>
      <c r="E220" s="21" t="s">
        <v>24</v>
      </c>
      <c r="F220" s="23"/>
      <c r="G220" s="19" t="s">
        <v>22</v>
      </c>
      <c r="H220" s="92">
        <v>14</v>
      </c>
      <c r="I220" s="87">
        <v>5</v>
      </c>
      <c r="J220" s="87">
        <v>5</v>
      </c>
      <c r="K220" s="87">
        <v>9974.27</v>
      </c>
      <c r="L220" s="87">
        <v>9974.27</v>
      </c>
      <c r="M220" s="87">
        <f t="shared" si="26"/>
        <v>0</v>
      </c>
      <c r="N220" s="87">
        <v>6</v>
      </c>
      <c r="O220" s="93">
        <f>8999.23+8228.76+2088.4</f>
        <v>19316.39</v>
      </c>
      <c r="P220" s="93">
        <f>8999.23+8228.76+2088.4</f>
        <v>19316.39</v>
      </c>
      <c r="Q220" s="90">
        <f t="shared" si="25"/>
        <v>0</v>
      </c>
      <c r="R220" s="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</row>
    <row r="221" spans="1:1018" s="18" customFormat="1" ht="15" hidden="1" customHeight="1">
      <c r="A221" s="10">
        <v>199</v>
      </c>
      <c r="B221" s="21" t="s">
        <v>169</v>
      </c>
      <c r="C221" s="14" t="s">
        <v>19</v>
      </c>
      <c r="D221" s="10"/>
      <c r="E221" s="21" t="s">
        <v>43</v>
      </c>
      <c r="F221" s="22"/>
      <c r="G221" s="17" t="s">
        <v>44</v>
      </c>
      <c r="H221" s="96"/>
      <c r="I221" s="182"/>
      <c r="J221" s="182"/>
      <c r="K221" s="183"/>
      <c r="L221" s="184"/>
      <c r="M221" s="105"/>
      <c r="N221" s="107"/>
      <c r="O221" s="108"/>
      <c r="P221" s="107"/>
      <c r="Q221" s="90">
        <f t="shared" si="25"/>
        <v>0</v>
      </c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</row>
    <row r="222" spans="1:1018" ht="15" customHeight="1">
      <c r="A222" s="10">
        <v>200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 t="shared" ref="M222:M225" si="27">K222-L222</f>
        <v>0</v>
      </c>
      <c r="N222" s="185"/>
      <c r="O222" s="185"/>
      <c r="P222" s="185"/>
      <c r="Q222" s="90">
        <f t="shared" si="25"/>
        <v>0</v>
      </c>
      <c r="R222" s="20"/>
    </row>
    <row r="223" spans="1:1018" ht="15" customHeight="1">
      <c r="A223" s="10">
        <v>200</v>
      </c>
      <c r="B223" s="13" t="s">
        <v>245</v>
      </c>
      <c r="C223" s="53"/>
      <c r="D223" s="10"/>
      <c r="E223" s="21"/>
      <c r="F223" s="22"/>
      <c r="G223" s="17" t="s">
        <v>22</v>
      </c>
      <c r="H223" s="96">
        <v>3</v>
      </c>
      <c r="I223" s="182"/>
      <c r="J223" s="182"/>
      <c r="K223" s="183"/>
      <c r="L223" s="184"/>
      <c r="M223" s="87">
        <f t="shared" si="27"/>
        <v>0</v>
      </c>
      <c r="N223" s="185"/>
      <c r="O223" s="212"/>
      <c r="P223" s="212"/>
      <c r="Q223" s="90">
        <f t="shared" si="25"/>
        <v>0</v>
      </c>
      <c r="R223" s="20"/>
    </row>
    <row r="224" spans="1:1018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6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 t="shared" si="27"/>
        <v>0</v>
      </c>
      <c r="N224" s="87">
        <v>4</v>
      </c>
      <c r="O224" s="93">
        <v>20951.95</v>
      </c>
      <c r="P224" s="93">
        <v>20951.95</v>
      </c>
      <c r="Q224" s="90">
        <f t="shared" si="25"/>
        <v>0</v>
      </c>
      <c r="R224" s="20"/>
    </row>
    <row r="225" spans="1:1018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4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 t="shared" si="27"/>
        <v>0</v>
      </c>
      <c r="N225" s="87">
        <v>5</v>
      </c>
      <c r="O225" s="99">
        <v>13001.01</v>
      </c>
      <c r="P225" s="99">
        <v>13001.01</v>
      </c>
      <c r="Q225" s="90">
        <f t="shared" si="25"/>
        <v>0</v>
      </c>
      <c r="R225" s="20"/>
    </row>
    <row r="226" spans="1:1018" ht="15" hidden="1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5</v>
      </c>
      <c r="I226" s="105"/>
      <c r="J226" s="105"/>
      <c r="K226" s="104"/>
      <c r="L226" s="106"/>
      <c r="M226" s="105"/>
      <c r="N226" s="107">
        <v>4</v>
      </c>
      <c r="O226" s="107">
        <v>9248.7999999999993</v>
      </c>
      <c r="P226" s="107">
        <v>9248.7999999999993</v>
      </c>
      <c r="Q226" s="90">
        <f t="shared" si="25"/>
        <v>0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</row>
    <row r="227" spans="1:1018" ht="15" customHeight="1">
      <c r="A227" s="10">
        <v>200</v>
      </c>
      <c r="B227" s="21" t="s">
        <v>246</v>
      </c>
      <c r="C227" s="48"/>
      <c r="D227" s="10"/>
      <c r="E227" s="21"/>
      <c r="F227" s="22"/>
      <c r="G227" s="19" t="s">
        <v>22</v>
      </c>
      <c r="H227" s="80">
        <v>3</v>
      </c>
      <c r="I227" s="105"/>
      <c r="J227" s="105"/>
      <c r="K227" s="104"/>
      <c r="L227" s="106"/>
      <c r="M227" s="87">
        <f t="shared" ref="M227:M231" si="28">K227-L227</f>
        <v>0</v>
      </c>
      <c r="N227" s="107"/>
      <c r="O227" s="108"/>
      <c r="P227" s="108"/>
      <c r="Q227" s="90">
        <f t="shared" si="25"/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</row>
    <row r="228" spans="1:1018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15</v>
      </c>
      <c r="I228" s="87">
        <v>11</v>
      </c>
      <c r="J228" s="87">
        <v>11</v>
      </c>
      <c r="K228" s="87">
        <v>17083.73</v>
      </c>
      <c r="L228" s="87">
        <v>17083.73</v>
      </c>
      <c r="M228" s="87">
        <f t="shared" si="28"/>
        <v>0</v>
      </c>
      <c r="N228" s="87">
        <v>18</v>
      </c>
      <c r="O228" s="99">
        <f>3366.82+3239.63+22994.3+10231.68+6226.07</f>
        <v>46058.5</v>
      </c>
      <c r="P228" s="99">
        <f>3366.82+3239.63+22994.3+10231.68+6226.07</f>
        <v>46058.5</v>
      </c>
      <c r="Q228" s="90">
        <f t="shared" si="25"/>
        <v>0</v>
      </c>
      <c r="R228" s="20"/>
    </row>
    <row r="229" spans="1:1018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 t="shared" si="28"/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 t="shared" si="25"/>
        <v>0</v>
      </c>
      <c r="R229" s="20"/>
    </row>
    <row r="230" spans="1:1018" ht="15" customHeight="1">
      <c r="A230" s="10">
        <v>206</v>
      </c>
      <c r="B230" s="21" t="s">
        <v>175</v>
      </c>
      <c r="C230" s="14"/>
      <c r="D230" s="10"/>
      <c r="E230" s="21"/>
      <c r="F230" s="23"/>
      <c r="G230" s="19" t="s">
        <v>22</v>
      </c>
      <c r="H230" s="92">
        <v>6</v>
      </c>
      <c r="I230" s="87">
        <v>2</v>
      </c>
      <c r="J230" s="87">
        <v>2</v>
      </c>
      <c r="K230" s="90">
        <v>1822.9</v>
      </c>
      <c r="L230" s="90">
        <v>1822.9</v>
      </c>
      <c r="M230" s="87">
        <f t="shared" si="28"/>
        <v>0</v>
      </c>
      <c r="N230" s="87">
        <v>6</v>
      </c>
      <c r="O230" s="93">
        <v>7300.67</v>
      </c>
      <c r="P230" s="93">
        <v>7300.67</v>
      </c>
      <c r="Q230" s="90">
        <f t="shared" si="25"/>
        <v>0</v>
      </c>
      <c r="R230" s="20"/>
    </row>
    <row r="231" spans="1:1018" ht="15" customHeight="1">
      <c r="A231" s="10">
        <v>207</v>
      </c>
      <c r="B231" s="21" t="s">
        <v>176</v>
      </c>
      <c r="C231" s="14" t="s">
        <v>19</v>
      </c>
      <c r="D231" s="10"/>
      <c r="E231" s="21" t="s">
        <v>177</v>
      </c>
      <c r="F231" s="22"/>
      <c r="G231" s="19" t="s">
        <v>22</v>
      </c>
      <c r="H231" s="92">
        <v>11</v>
      </c>
      <c r="I231" s="87">
        <v>6</v>
      </c>
      <c r="J231" s="87">
        <v>6</v>
      </c>
      <c r="K231" s="90">
        <v>7288.37</v>
      </c>
      <c r="L231" s="90">
        <v>7288.37</v>
      </c>
      <c r="M231" s="87">
        <f t="shared" si="28"/>
        <v>0</v>
      </c>
      <c r="N231" s="87">
        <v>7</v>
      </c>
      <c r="O231" s="93">
        <v>16371.11</v>
      </c>
      <c r="P231" s="93">
        <v>16371.11</v>
      </c>
      <c r="Q231" s="90">
        <f t="shared" si="25"/>
        <v>0</v>
      </c>
      <c r="R231" s="20"/>
    </row>
    <row r="232" spans="1:1018" ht="15" hidden="1" customHeight="1">
      <c r="A232" s="10">
        <v>208</v>
      </c>
      <c r="B232" s="21" t="s">
        <v>176</v>
      </c>
      <c r="C232" s="14"/>
      <c r="D232" s="21"/>
      <c r="E232" s="21"/>
      <c r="F232" s="21"/>
      <c r="G232" s="19" t="s">
        <v>33</v>
      </c>
      <c r="H232" s="80">
        <v>11</v>
      </c>
      <c r="I232" s="103"/>
      <c r="J232" s="103"/>
      <c r="K232" s="104">
        <v>2312.1999999999998</v>
      </c>
      <c r="L232" s="104"/>
      <c r="M232" s="84">
        <v>2312.1999999999998</v>
      </c>
      <c r="N232" s="155">
        <v>5</v>
      </c>
      <c r="O232" s="186">
        <v>12822.2</v>
      </c>
      <c r="P232" s="155">
        <v>12822.2</v>
      </c>
      <c r="Q232" s="90">
        <f t="shared" si="25"/>
        <v>0</v>
      </c>
    </row>
    <row r="233" spans="1:1018" s="3" customFormat="1" ht="15" hidden="1" customHeight="1">
      <c r="A233" s="10">
        <v>209</v>
      </c>
      <c r="B233" s="21" t="s">
        <v>178</v>
      </c>
      <c r="C233" s="14"/>
      <c r="D233" s="10"/>
      <c r="E233" s="21"/>
      <c r="F233" s="22"/>
      <c r="G233" s="19" t="s">
        <v>44</v>
      </c>
      <c r="H233" s="80">
        <v>4</v>
      </c>
      <c r="I233" s="105"/>
      <c r="J233" s="105"/>
      <c r="K233" s="104"/>
      <c r="L233" s="106"/>
      <c r="M233" s="105"/>
      <c r="N233" s="107">
        <v>1</v>
      </c>
      <c r="O233" s="108">
        <v>2668</v>
      </c>
      <c r="P233" s="107">
        <v>2668</v>
      </c>
      <c r="Q233" s="90">
        <f t="shared" si="25"/>
        <v>0</v>
      </c>
    </row>
    <row r="234" spans="1:1018" ht="15" customHeight="1">
      <c r="A234" s="10">
        <v>210</v>
      </c>
      <c r="B234" s="21" t="s">
        <v>179</v>
      </c>
      <c r="C234" s="14" t="s">
        <v>19</v>
      </c>
      <c r="D234" s="10"/>
      <c r="E234" s="21" t="s">
        <v>24</v>
      </c>
      <c r="F234" s="23"/>
      <c r="G234" s="19" t="s">
        <v>22</v>
      </c>
      <c r="H234" s="92">
        <v>3</v>
      </c>
      <c r="I234" s="87"/>
      <c r="J234" s="87"/>
      <c r="K234" s="87"/>
      <c r="L234" s="87"/>
      <c r="M234" s="87">
        <f>K234-L234</f>
        <v>0</v>
      </c>
      <c r="N234" s="87">
        <v>3</v>
      </c>
      <c r="O234" s="93">
        <v>8730.25</v>
      </c>
      <c r="P234" s="93">
        <v>8730.25</v>
      </c>
      <c r="Q234" s="90">
        <f t="shared" si="25"/>
        <v>0</v>
      </c>
      <c r="R234" s="20"/>
    </row>
    <row r="235" spans="1:1018" ht="15" hidden="1" customHeight="1">
      <c r="A235" s="10"/>
      <c r="B235" s="21" t="s">
        <v>250</v>
      </c>
      <c r="C235" s="14"/>
      <c r="D235" s="10"/>
      <c r="E235" s="21"/>
      <c r="F235" s="23"/>
      <c r="G235" s="19" t="s">
        <v>25</v>
      </c>
      <c r="H235" s="92">
        <v>2</v>
      </c>
      <c r="I235" s="87"/>
      <c r="J235" s="87"/>
      <c r="K235" s="87"/>
      <c r="L235" s="87"/>
      <c r="M235" s="87"/>
      <c r="N235" s="87"/>
      <c r="O235" s="93"/>
      <c r="P235" s="93"/>
      <c r="Q235" s="90">
        <f t="shared" si="25"/>
        <v>0</v>
      </c>
      <c r="R235" s="20"/>
    </row>
    <row r="236" spans="1:1018" ht="15" hidden="1" customHeight="1">
      <c r="A236" s="10"/>
      <c r="B236" s="21" t="s">
        <v>242</v>
      </c>
      <c r="C236" s="14"/>
      <c r="D236" s="10"/>
      <c r="E236" s="21"/>
      <c r="F236" s="23"/>
      <c r="G236" s="19" t="s">
        <v>25</v>
      </c>
      <c r="H236" s="92">
        <v>2</v>
      </c>
      <c r="I236" s="87"/>
      <c r="J236" s="87"/>
      <c r="K236" s="87"/>
      <c r="L236" s="87"/>
      <c r="M236" s="87"/>
      <c r="N236" s="87"/>
      <c r="O236" s="93"/>
      <c r="P236" s="93"/>
      <c r="Q236" s="90">
        <f t="shared" si="25"/>
        <v>0</v>
      </c>
      <c r="R236" s="20"/>
    </row>
    <row r="237" spans="1:1018" s="18" customFormat="1" ht="15" hidden="1" customHeight="1">
      <c r="A237" s="10">
        <v>211</v>
      </c>
      <c r="B237" s="21" t="s">
        <v>179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5</v>
      </c>
      <c r="I237" s="104"/>
      <c r="J237" s="104"/>
      <c r="K237" s="104"/>
      <c r="L237" s="104"/>
      <c r="M237" s="104"/>
      <c r="N237" s="104"/>
      <c r="O237" s="121"/>
      <c r="P237" s="121"/>
      <c r="Q237" s="90">
        <f t="shared" si="25"/>
        <v>0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</row>
    <row r="238" spans="1:1018" ht="15" customHeight="1">
      <c r="A238" s="10">
        <v>212</v>
      </c>
      <c r="B238" s="21" t="s">
        <v>180</v>
      </c>
      <c r="C238" s="14" t="s">
        <v>19</v>
      </c>
      <c r="D238" s="10"/>
      <c r="E238" s="21" t="s">
        <v>24</v>
      </c>
      <c r="F238" s="23"/>
      <c r="G238" s="19" t="s">
        <v>22</v>
      </c>
      <c r="H238" s="92">
        <v>16</v>
      </c>
      <c r="I238" s="87"/>
      <c r="J238" s="87"/>
      <c r="K238" s="87"/>
      <c r="L238" s="87"/>
      <c r="M238" s="87">
        <f>K238-L238</f>
        <v>0</v>
      </c>
      <c r="N238" s="87"/>
      <c r="O238" s="93"/>
      <c r="P238" s="93"/>
      <c r="Q238" s="90">
        <f t="shared" si="25"/>
        <v>0</v>
      </c>
      <c r="R238" s="20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</row>
    <row r="239" spans="1:1018" s="3" customFormat="1" ht="15" hidden="1" customHeight="1">
      <c r="A239" s="10">
        <v>213</v>
      </c>
      <c r="B239" s="21" t="s">
        <v>180</v>
      </c>
      <c r="C239" s="14" t="s">
        <v>19</v>
      </c>
      <c r="D239" s="10"/>
      <c r="E239" s="21" t="s">
        <v>24</v>
      </c>
      <c r="F239" s="22"/>
      <c r="G239" s="19" t="s">
        <v>25</v>
      </c>
      <c r="H239" s="80">
        <v>4</v>
      </c>
      <c r="I239" s="104"/>
      <c r="J239" s="104"/>
      <c r="K239" s="104"/>
      <c r="L239" s="104"/>
      <c r="M239" s="104"/>
      <c r="N239" s="104"/>
      <c r="O239" s="121"/>
      <c r="P239" s="121"/>
      <c r="Q239" s="90">
        <f t="shared" si="25"/>
        <v>0</v>
      </c>
    </row>
    <row r="240" spans="1:1018" s="3" customFormat="1" ht="15" hidden="1" customHeight="1">
      <c r="A240" s="10">
        <v>214</v>
      </c>
      <c r="B240" s="21" t="s">
        <v>181</v>
      </c>
      <c r="C240" s="14"/>
      <c r="D240" s="11"/>
      <c r="E240" s="21"/>
      <c r="F240" s="23"/>
      <c r="G240" s="19" t="s">
        <v>25</v>
      </c>
      <c r="H240" s="116">
        <v>5</v>
      </c>
      <c r="I240" s="87"/>
      <c r="J240" s="87"/>
      <c r="K240" s="87"/>
      <c r="L240" s="87"/>
      <c r="M240" s="87"/>
      <c r="N240" s="146"/>
      <c r="O240" s="147"/>
      <c r="P240" s="146"/>
      <c r="Q240" s="90">
        <f t="shared" si="25"/>
        <v>0</v>
      </c>
    </row>
    <row r="241" spans="1:18" s="3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12</v>
      </c>
      <c r="I241" s="87"/>
      <c r="J241" s="87"/>
      <c r="K241" s="87"/>
      <c r="L241" s="87"/>
      <c r="M241" s="87">
        <f t="shared" ref="M241:M243" si="29">K241-L241</f>
        <v>0</v>
      </c>
      <c r="N241" s="146">
        <v>18</v>
      </c>
      <c r="O241" s="146">
        <f>15084.13+5917.85</f>
        <v>21001.98</v>
      </c>
      <c r="P241" s="146">
        <f>15084.13+5917.85</f>
        <v>21001.98</v>
      </c>
      <c r="Q241" s="90">
        <f t="shared" si="25"/>
        <v>0</v>
      </c>
      <c r="R241" s="20"/>
    </row>
    <row r="242" spans="1:18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5</v>
      </c>
      <c r="I242" s="87">
        <v>2</v>
      </c>
      <c r="J242" s="87">
        <v>2</v>
      </c>
      <c r="K242" s="87">
        <v>2249.14</v>
      </c>
      <c r="L242" s="87">
        <v>2249.14</v>
      </c>
      <c r="M242" s="87">
        <f t="shared" si="29"/>
        <v>0</v>
      </c>
      <c r="N242" s="146">
        <v>14</v>
      </c>
      <c r="O242" s="146">
        <f>714.68+28225.49+2707.74+4471.33</f>
        <v>36119.240000000005</v>
      </c>
      <c r="P242" s="146">
        <f>714.68+28225.49+2707.74+4471.33</f>
        <v>36119.240000000005</v>
      </c>
      <c r="Q242" s="90">
        <f t="shared" si="25"/>
        <v>0</v>
      </c>
      <c r="R242" s="20"/>
    </row>
    <row r="243" spans="1:18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 t="shared" si="29"/>
        <v>0</v>
      </c>
      <c r="N243" s="146"/>
      <c r="O243" s="147"/>
      <c r="P243" s="146"/>
      <c r="Q243" s="90">
        <f t="shared" si="25"/>
        <v>0</v>
      </c>
      <c r="R243" s="20"/>
    </row>
    <row r="244" spans="1:18" s="18" customFormat="1" ht="15" hidden="1" customHeight="1">
      <c r="A244" s="10"/>
      <c r="B244" s="21" t="s">
        <v>255</v>
      </c>
      <c r="C244" s="14"/>
      <c r="D244" s="10"/>
      <c r="E244" s="21"/>
      <c r="F244" s="23"/>
      <c r="G244" s="19" t="s">
        <v>25</v>
      </c>
      <c r="H244" s="92">
        <v>1</v>
      </c>
      <c r="I244" s="87"/>
      <c r="J244" s="87"/>
      <c r="K244" s="87"/>
      <c r="L244" s="87"/>
      <c r="M244" s="87"/>
      <c r="N244" s="146"/>
      <c r="O244" s="147"/>
      <c r="P244" s="146"/>
      <c r="Q244" s="90">
        <f t="shared" si="25"/>
        <v>0</v>
      </c>
      <c r="R244" s="20"/>
    </row>
    <row r="245" spans="1:18" s="18" customFormat="1" ht="15" hidden="1" customHeight="1">
      <c r="A245" s="10">
        <v>218</v>
      </c>
      <c r="B245" s="21" t="s">
        <v>184</v>
      </c>
      <c r="C245" s="42" t="s">
        <v>19</v>
      </c>
      <c r="D245" s="43"/>
      <c r="E245" s="21" t="s">
        <v>24</v>
      </c>
      <c r="F245" s="52"/>
      <c r="G245" s="19" t="s">
        <v>25</v>
      </c>
      <c r="H245" s="167">
        <v>6</v>
      </c>
      <c r="I245" s="104"/>
      <c r="J245" s="104"/>
      <c r="K245" s="104"/>
      <c r="L245" s="104"/>
      <c r="M245" s="104"/>
      <c r="N245" s="104"/>
      <c r="O245" s="121"/>
      <c r="P245" s="104"/>
      <c r="Q245" s="90">
        <f t="shared" si="25"/>
        <v>0</v>
      </c>
    </row>
    <row r="246" spans="1:18" s="3" customFormat="1" ht="15" hidden="1" customHeight="1">
      <c r="A246" s="10">
        <v>219</v>
      </c>
      <c r="B246" s="21" t="s">
        <v>185</v>
      </c>
      <c r="C246" s="14" t="s">
        <v>19</v>
      </c>
      <c r="D246" s="21"/>
      <c r="E246" s="21" t="s">
        <v>24</v>
      </c>
      <c r="F246" s="21"/>
      <c r="G246" s="19" t="s">
        <v>25</v>
      </c>
      <c r="H246" s="80"/>
      <c r="I246" s="84"/>
      <c r="J246" s="84"/>
      <c r="K246" s="94"/>
      <c r="L246" s="94"/>
      <c r="M246" s="84"/>
      <c r="N246" s="84"/>
      <c r="O246" s="84"/>
      <c r="P246" s="84"/>
      <c r="Q246" s="90">
        <f t="shared" si="25"/>
        <v>0</v>
      </c>
    </row>
    <row r="247" spans="1:18" s="3" customFormat="1" ht="15" customHeight="1">
      <c r="A247" s="10">
        <v>220</v>
      </c>
      <c r="B247" s="21" t="s">
        <v>186</v>
      </c>
      <c r="C247" s="14"/>
      <c r="D247" s="21"/>
      <c r="E247" s="21"/>
      <c r="F247" s="22"/>
      <c r="G247" s="19" t="s">
        <v>22</v>
      </c>
      <c r="H247" s="92">
        <v>6</v>
      </c>
      <c r="I247" s="87"/>
      <c r="J247" s="87"/>
      <c r="K247" s="187"/>
      <c r="L247" s="187"/>
      <c r="M247" s="87">
        <f t="shared" ref="M247:M248" si="30">K247-L247</f>
        <v>0</v>
      </c>
      <c r="N247" s="87">
        <v>6</v>
      </c>
      <c r="O247" s="87">
        <v>5738.55</v>
      </c>
      <c r="P247" s="87">
        <v>5738.55</v>
      </c>
      <c r="Q247" s="90">
        <f t="shared" si="25"/>
        <v>0</v>
      </c>
      <c r="R247" s="20"/>
    </row>
    <row r="248" spans="1:18" s="3" customFormat="1" ht="15" customHeight="1">
      <c r="A248" s="10">
        <v>221</v>
      </c>
      <c r="B248" s="21" t="s">
        <v>187</v>
      </c>
      <c r="C248" s="14" t="s">
        <v>19</v>
      </c>
      <c r="D248" s="10"/>
      <c r="E248" s="21" t="s">
        <v>188</v>
      </c>
      <c r="F248" s="23"/>
      <c r="G248" s="19" t="s">
        <v>22</v>
      </c>
      <c r="H248" s="92">
        <v>13</v>
      </c>
      <c r="I248" s="87">
        <v>4</v>
      </c>
      <c r="J248" s="87">
        <v>4</v>
      </c>
      <c r="K248" s="87">
        <v>6831.34</v>
      </c>
      <c r="L248" s="87">
        <v>6831.34</v>
      </c>
      <c r="M248" s="87">
        <f t="shared" si="30"/>
        <v>0</v>
      </c>
      <c r="N248" s="87">
        <v>7</v>
      </c>
      <c r="O248" s="90">
        <v>16329.66</v>
      </c>
      <c r="P248" s="90">
        <v>16329.66</v>
      </c>
      <c r="Q248" s="90">
        <f t="shared" si="25"/>
        <v>0</v>
      </c>
      <c r="R248" s="20"/>
    </row>
    <row r="249" spans="1:18" s="3" customFormat="1" ht="15" hidden="1" customHeight="1">
      <c r="A249" s="10">
        <v>222</v>
      </c>
      <c r="B249" s="21" t="s">
        <v>189</v>
      </c>
      <c r="C249" s="14"/>
      <c r="D249" s="10"/>
      <c r="E249" s="21"/>
      <c r="F249" s="23"/>
      <c r="G249" s="19" t="s">
        <v>25</v>
      </c>
      <c r="H249" s="80"/>
      <c r="I249" s="84"/>
      <c r="J249" s="84"/>
      <c r="K249" s="84"/>
      <c r="L249" s="84"/>
      <c r="M249" s="84"/>
      <c r="N249" s="84"/>
      <c r="O249" s="84"/>
      <c r="P249" s="84"/>
      <c r="Q249" s="90">
        <f t="shared" si="25"/>
        <v>0</v>
      </c>
    </row>
    <row r="250" spans="1:18" s="3" customFormat="1" ht="15" customHeight="1">
      <c r="A250" s="10">
        <v>223</v>
      </c>
      <c r="B250" s="21" t="s">
        <v>190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1</v>
      </c>
      <c r="I250" s="87"/>
      <c r="J250" s="87"/>
      <c r="K250" s="87"/>
      <c r="L250" s="87"/>
      <c r="M250" s="87">
        <f t="shared" ref="M250:M251" si="31">K250-L250</f>
        <v>0</v>
      </c>
      <c r="N250" s="87">
        <v>9</v>
      </c>
      <c r="O250" s="87">
        <f>2370.9+9635.1</f>
        <v>12006</v>
      </c>
      <c r="P250" s="87">
        <f>2370.9+9635.1</f>
        <v>12006</v>
      </c>
      <c r="Q250" s="90">
        <f t="shared" si="25"/>
        <v>0</v>
      </c>
      <c r="R250" s="20"/>
    </row>
    <row r="251" spans="1:18" s="3" customFormat="1" ht="15" customHeight="1">
      <c r="A251" s="10">
        <v>224</v>
      </c>
      <c r="B251" s="21" t="s">
        <v>191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6</v>
      </c>
      <c r="I251" s="87">
        <v>1</v>
      </c>
      <c r="J251" s="87">
        <v>1</v>
      </c>
      <c r="K251" s="90">
        <v>644.6</v>
      </c>
      <c r="L251" s="90">
        <v>644.6</v>
      </c>
      <c r="M251" s="87">
        <f t="shared" si="31"/>
        <v>0</v>
      </c>
      <c r="N251" s="87">
        <v>8</v>
      </c>
      <c r="O251" s="99">
        <f>15351.02+8013.74</f>
        <v>23364.760000000002</v>
      </c>
      <c r="P251" s="99">
        <f>15351.02+8013.74</f>
        <v>23364.760000000002</v>
      </c>
      <c r="Q251" s="90">
        <f t="shared" si="25"/>
        <v>0</v>
      </c>
      <c r="R251" s="20"/>
    </row>
    <row r="252" spans="1:18" s="3" customFormat="1" ht="15" hidden="1" customHeight="1">
      <c r="A252" s="10">
        <v>225</v>
      </c>
      <c r="B252" s="21" t="s">
        <v>192</v>
      </c>
      <c r="C252" s="14"/>
      <c r="D252" s="10"/>
      <c r="E252" s="21"/>
      <c r="F252" s="22"/>
      <c r="G252" s="19" t="s">
        <v>33</v>
      </c>
      <c r="H252" s="80"/>
      <c r="I252" s="84"/>
      <c r="J252" s="84"/>
      <c r="K252" s="138"/>
      <c r="L252" s="138"/>
      <c r="M252" s="84"/>
      <c r="N252" s="84"/>
      <c r="O252" s="95"/>
      <c r="P252" s="84"/>
      <c r="Q252" s="90">
        <f t="shared" si="25"/>
        <v>0</v>
      </c>
    </row>
    <row r="253" spans="1:18" s="3" customFormat="1" ht="15" hidden="1" customHeight="1">
      <c r="A253" s="10">
        <v>226</v>
      </c>
      <c r="B253" s="21" t="s">
        <v>192</v>
      </c>
      <c r="C253" s="14"/>
      <c r="D253" s="10"/>
      <c r="E253" s="21"/>
      <c r="F253" s="23"/>
      <c r="G253" s="19" t="s">
        <v>25</v>
      </c>
      <c r="H253" s="80">
        <v>7</v>
      </c>
      <c r="I253" s="84"/>
      <c r="J253" s="84"/>
      <c r="K253" s="84"/>
      <c r="L253" s="84"/>
      <c r="M253" s="84"/>
      <c r="N253" s="84"/>
      <c r="O253" s="95"/>
      <c r="P253" s="95"/>
      <c r="Q253" s="90">
        <f t="shared" si="25"/>
        <v>0</v>
      </c>
    </row>
    <row r="254" spans="1:18" s="3" customFormat="1" ht="15" customHeight="1">
      <c r="A254" s="10">
        <v>227</v>
      </c>
      <c r="B254" s="21" t="s">
        <v>192</v>
      </c>
      <c r="C254" s="14"/>
      <c r="D254" s="10"/>
      <c r="E254" s="21"/>
      <c r="F254" s="23"/>
      <c r="G254" s="19" t="s">
        <v>22</v>
      </c>
      <c r="H254" s="92">
        <v>7</v>
      </c>
      <c r="I254" s="87"/>
      <c r="J254" s="87"/>
      <c r="K254" s="90"/>
      <c r="L254" s="90"/>
      <c r="M254" s="87">
        <f>K254-L254</f>
        <v>0</v>
      </c>
      <c r="N254" s="87"/>
      <c r="O254" s="99"/>
      <c r="P254" s="99"/>
      <c r="Q254" s="90">
        <f t="shared" si="25"/>
        <v>0</v>
      </c>
      <c r="R254" s="20"/>
    </row>
    <row r="255" spans="1:18" s="3" customFormat="1" ht="15" hidden="1" customHeight="1">
      <c r="A255" s="10">
        <v>228</v>
      </c>
      <c r="B255" s="21" t="s">
        <v>192</v>
      </c>
      <c r="C255" s="14"/>
      <c r="D255" s="10"/>
      <c r="E255" s="21"/>
      <c r="F255" s="23"/>
      <c r="G255" s="19" t="s">
        <v>47</v>
      </c>
      <c r="H255" s="92">
        <v>1</v>
      </c>
      <c r="I255" s="87"/>
      <c r="J255" s="87"/>
      <c r="K255" s="90"/>
      <c r="L255" s="90"/>
      <c r="M255" s="87"/>
      <c r="N255" s="87"/>
      <c r="O255" s="93"/>
      <c r="P255" s="93"/>
      <c r="Q255" s="90">
        <f t="shared" si="25"/>
        <v>0</v>
      </c>
    </row>
    <row r="256" spans="1:18" s="3" customFormat="1" ht="15" hidden="1" customHeight="1">
      <c r="A256" s="10">
        <v>229</v>
      </c>
      <c r="B256" s="21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21"/>
      <c r="P256" s="104"/>
      <c r="Q256" s="90">
        <f t="shared" si="25"/>
        <v>0</v>
      </c>
    </row>
    <row r="257" spans="1:1018" s="3" customFormat="1" ht="15" hidden="1" customHeight="1">
      <c r="A257" s="10">
        <v>231</v>
      </c>
      <c r="B257" s="54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90">
        <f t="shared" si="25"/>
        <v>0</v>
      </c>
    </row>
    <row r="258" spans="1:1018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27</v>
      </c>
      <c r="I258" s="87"/>
      <c r="J258" s="87"/>
      <c r="K258" s="87"/>
      <c r="L258" s="87"/>
      <c r="M258" s="87">
        <f t="shared" ref="M258:M259" si="32">K258-L258</f>
        <v>0</v>
      </c>
      <c r="N258" s="87">
        <v>34</v>
      </c>
      <c r="O258" s="90">
        <f>13496.26+10043.95+20255.54+59387.48</f>
        <v>103183.23000000001</v>
      </c>
      <c r="P258" s="90">
        <f>13496.26+10043.95+20255.54+59387.48</f>
        <v>103183.23000000001</v>
      </c>
      <c r="Q258" s="90">
        <f t="shared" si="25"/>
        <v>0</v>
      </c>
      <c r="R258" s="20"/>
    </row>
    <row r="259" spans="1:1018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92">
        <v>7</v>
      </c>
      <c r="I259" s="87"/>
      <c r="J259" s="87"/>
      <c r="K259" s="87"/>
      <c r="L259" s="87"/>
      <c r="M259" s="87">
        <f t="shared" si="32"/>
        <v>0</v>
      </c>
      <c r="N259" s="87">
        <v>9</v>
      </c>
      <c r="O259" s="93">
        <v>25523.81</v>
      </c>
      <c r="P259" s="93">
        <v>25523.81</v>
      </c>
      <c r="Q259" s="90">
        <f t="shared" si="25"/>
        <v>0</v>
      </c>
      <c r="R259" s="20"/>
    </row>
    <row r="260" spans="1:1018" s="3" customFormat="1" ht="15" hidden="1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96"/>
      <c r="I260" s="97"/>
      <c r="J260" s="97"/>
      <c r="K260" s="97"/>
      <c r="L260" s="97"/>
      <c r="M260" s="84"/>
      <c r="N260" s="170"/>
      <c r="O260" s="188"/>
      <c r="P260" s="188"/>
      <c r="Q260" s="90">
        <f t="shared" si="25"/>
        <v>0</v>
      </c>
    </row>
    <row r="261" spans="1:1018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0"/>
      <c r="P261" s="90"/>
      <c r="Q261" s="90">
        <f t="shared" si="25"/>
        <v>0</v>
      </c>
      <c r="R261" s="20"/>
    </row>
    <row r="262" spans="1:1018" s="3" customFormat="1" ht="15" hidden="1" customHeight="1">
      <c r="A262" s="10">
        <v>236</v>
      </c>
      <c r="B262" s="21" t="s">
        <v>192</v>
      </c>
      <c r="C262" s="14"/>
      <c r="D262" s="10"/>
      <c r="E262" s="21"/>
      <c r="F262" s="23"/>
      <c r="G262" s="19" t="s">
        <v>21</v>
      </c>
      <c r="H262" s="92"/>
      <c r="I262" s="87"/>
      <c r="J262" s="87"/>
      <c r="K262" s="87"/>
      <c r="L262" s="87"/>
      <c r="M262" s="87"/>
      <c r="N262" s="87"/>
      <c r="O262" s="99"/>
      <c r="P262" s="99"/>
      <c r="Q262" s="90">
        <f t="shared" si="25"/>
        <v>0</v>
      </c>
    </row>
    <row r="263" spans="1:1018" s="3" customFormat="1" ht="15" hidden="1" customHeight="1">
      <c r="A263" s="10">
        <v>237</v>
      </c>
      <c r="B263" s="21" t="s">
        <v>198</v>
      </c>
      <c r="C263" s="14" t="s">
        <v>19</v>
      </c>
      <c r="D263" s="10"/>
      <c r="E263" s="21" t="s">
        <v>199</v>
      </c>
      <c r="F263" s="22"/>
      <c r="G263" s="19" t="s">
        <v>21</v>
      </c>
      <c r="H263" s="80"/>
      <c r="I263" s="115"/>
      <c r="J263" s="127"/>
      <c r="K263" s="143"/>
      <c r="L263" s="143"/>
      <c r="M263" s="127"/>
      <c r="N263" s="84"/>
      <c r="O263" s="95"/>
      <c r="P263" s="95"/>
      <c r="Q263" s="90">
        <f t="shared" si="25"/>
        <v>0</v>
      </c>
    </row>
    <row r="264" spans="1:1018" s="3" customFormat="1" ht="15" hidden="1" customHeight="1">
      <c r="A264" s="10">
        <v>239</v>
      </c>
      <c r="B264" s="21" t="s">
        <v>200</v>
      </c>
      <c r="C264" s="14" t="s">
        <v>19</v>
      </c>
      <c r="D264" s="10"/>
      <c r="E264" s="21" t="s">
        <v>78</v>
      </c>
      <c r="F264" s="34"/>
      <c r="G264" s="19" t="s">
        <v>47</v>
      </c>
      <c r="H264" s="80"/>
      <c r="I264" s="189"/>
      <c r="J264" s="190"/>
      <c r="K264" s="191"/>
      <c r="L264" s="191"/>
      <c r="M264" s="190"/>
      <c r="N264" s="190">
        <v>3</v>
      </c>
      <c r="O264" s="192">
        <v>12612</v>
      </c>
      <c r="P264" s="193">
        <v>12612</v>
      </c>
      <c r="Q264" s="90">
        <f t="shared" si="25"/>
        <v>0</v>
      </c>
    </row>
    <row r="265" spans="1:1018" s="3" customFormat="1" ht="15" customHeight="1">
      <c r="A265" s="10">
        <v>240</v>
      </c>
      <c r="B265" s="21" t="s">
        <v>201</v>
      </c>
      <c r="C265" s="14" t="s">
        <v>19</v>
      </c>
      <c r="D265" s="10"/>
      <c r="E265" s="21"/>
      <c r="F265" s="44"/>
      <c r="G265" s="19" t="s">
        <v>22</v>
      </c>
      <c r="H265" s="92">
        <v>5</v>
      </c>
      <c r="I265" s="87"/>
      <c r="J265" s="87"/>
      <c r="K265" s="90"/>
      <c r="L265" s="90"/>
      <c r="M265" s="87">
        <f>K265-L265</f>
        <v>0</v>
      </c>
      <c r="N265" s="175">
        <v>4</v>
      </c>
      <c r="O265" s="175">
        <v>15838.96</v>
      </c>
      <c r="P265" s="175">
        <v>15838.96</v>
      </c>
      <c r="Q265" s="90">
        <f t="shared" si="25"/>
        <v>0</v>
      </c>
      <c r="R265" s="20"/>
    </row>
    <row r="266" spans="1:1018" s="3" customFormat="1" ht="15" hidden="1" customHeight="1">
      <c r="A266" s="10">
        <v>241</v>
      </c>
      <c r="B266" s="55" t="s">
        <v>201</v>
      </c>
      <c r="C266" s="14" t="s">
        <v>19</v>
      </c>
      <c r="D266" s="43"/>
      <c r="E266" s="35"/>
      <c r="F266" s="56"/>
      <c r="G266" s="19" t="s">
        <v>25</v>
      </c>
      <c r="H266" s="195">
        <v>2</v>
      </c>
      <c r="I266" s="104"/>
      <c r="J266" s="104"/>
      <c r="K266" s="104"/>
      <c r="L266" s="104"/>
      <c r="M266" s="104"/>
      <c r="N266" s="104"/>
      <c r="O266" s="121"/>
      <c r="P266" s="104"/>
      <c r="Q266" s="90">
        <f t="shared" si="25"/>
        <v>0</v>
      </c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</row>
    <row r="267" spans="1:1018" s="3" customFormat="1" ht="15" hidden="1" customHeight="1">
      <c r="A267" s="10">
        <v>242</v>
      </c>
      <c r="B267" s="21" t="s">
        <v>202</v>
      </c>
      <c r="C267" s="14"/>
      <c r="D267" s="43"/>
      <c r="E267" s="21"/>
      <c r="F267" s="23"/>
      <c r="G267" s="19" t="s">
        <v>25</v>
      </c>
      <c r="H267" s="167">
        <v>20</v>
      </c>
      <c r="I267" s="84"/>
      <c r="J267" s="84"/>
      <c r="K267" s="84"/>
      <c r="L267" s="84"/>
      <c r="M267" s="84"/>
      <c r="N267" s="84"/>
      <c r="O267" s="84"/>
      <c r="P267" s="84"/>
      <c r="Q267" s="90">
        <f t="shared" si="25"/>
        <v>0</v>
      </c>
    </row>
    <row r="268" spans="1:1018" s="3" customFormat="1" ht="15" customHeight="1">
      <c r="A268" s="10">
        <v>243</v>
      </c>
      <c r="B268" s="21" t="s">
        <v>203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 t="shared" ref="M268:M269" si="33">K268-L268</f>
        <v>0</v>
      </c>
      <c r="N268" s="87"/>
      <c r="O268" s="87"/>
      <c r="P268" s="87"/>
      <c r="Q268" s="90">
        <f t="shared" ref="Q268:Q318" si="34">O268-P268</f>
        <v>0</v>
      </c>
      <c r="R268" s="20"/>
    </row>
    <row r="269" spans="1:1018" s="3" customFormat="1" ht="15" customHeight="1">
      <c r="A269" s="10">
        <v>244</v>
      </c>
      <c r="B269" s="21" t="s">
        <v>205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 t="shared" si="33"/>
        <v>0</v>
      </c>
      <c r="N269" s="87"/>
      <c r="O269" s="87"/>
      <c r="P269" s="87"/>
      <c r="Q269" s="90">
        <f t="shared" si="34"/>
        <v>0</v>
      </c>
      <c r="R269" s="20"/>
    </row>
    <row r="270" spans="1:1018" s="3" customFormat="1" ht="15" hidden="1" customHeight="1">
      <c r="A270" s="10">
        <v>245</v>
      </c>
      <c r="B270" s="21" t="s">
        <v>205</v>
      </c>
      <c r="C270" s="14" t="s">
        <v>19</v>
      </c>
      <c r="D270" s="21"/>
      <c r="E270" s="21" t="s">
        <v>24</v>
      </c>
      <c r="F270" s="21"/>
      <c r="G270" s="19" t="s">
        <v>33</v>
      </c>
      <c r="H270" s="80">
        <v>3</v>
      </c>
      <c r="I270" s="103"/>
      <c r="J270" s="103"/>
      <c r="K270" s="104"/>
      <c r="L270" s="104"/>
      <c r="M270" s="103"/>
      <c r="N270" s="155">
        <v>3</v>
      </c>
      <c r="O270" s="155">
        <v>11136.2</v>
      </c>
      <c r="P270" s="155">
        <v>11136.2</v>
      </c>
      <c r="Q270" s="90">
        <f t="shared" si="34"/>
        <v>0</v>
      </c>
    </row>
    <row r="271" spans="1:1018" s="3" customFormat="1" ht="15" hidden="1" customHeight="1">
      <c r="A271" s="10">
        <v>246</v>
      </c>
      <c r="B271" s="13" t="s">
        <v>205</v>
      </c>
      <c r="C271" s="14" t="s">
        <v>19</v>
      </c>
      <c r="D271" s="21"/>
      <c r="E271" s="21" t="s">
        <v>204</v>
      </c>
      <c r="F271" s="13"/>
      <c r="G271" s="17" t="s">
        <v>25</v>
      </c>
      <c r="H271" s="162">
        <v>5</v>
      </c>
      <c r="I271" s="196"/>
      <c r="J271" s="196"/>
      <c r="K271" s="197"/>
      <c r="L271" s="197"/>
      <c r="M271" s="84"/>
      <c r="N271" s="196"/>
      <c r="O271" s="198"/>
      <c r="P271" s="198"/>
      <c r="Q271" s="90">
        <f t="shared" si="34"/>
        <v>0</v>
      </c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</row>
    <row r="272" spans="1:1018" s="3" customFormat="1" ht="15" customHeight="1">
      <c r="A272" s="10">
        <v>247</v>
      </c>
      <c r="B272" s="55" t="s">
        <v>206</v>
      </c>
      <c r="C272" s="42" t="s">
        <v>19</v>
      </c>
      <c r="D272" s="43"/>
      <c r="E272" s="35" t="s">
        <v>207</v>
      </c>
      <c r="F272" s="57"/>
      <c r="G272" s="17" t="s">
        <v>22</v>
      </c>
      <c r="H272" s="199"/>
      <c r="I272" s="200"/>
      <c r="J272" s="200"/>
      <c r="K272" s="200"/>
      <c r="L272" s="200"/>
      <c r="M272" s="87">
        <f>K272-L272</f>
        <v>0</v>
      </c>
      <c r="N272" s="200"/>
      <c r="O272" s="200"/>
      <c r="P272" s="200"/>
      <c r="Q272" s="90">
        <f t="shared" si="34"/>
        <v>0</v>
      </c>
      <c r="R272" s="20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</row>
    <row r="273" spans="1:18" s="3" customFormat="1" ht="15" hidden="1" customHeight="1">
      <c r="A273" s="10">
        <v>248</v>
      </c>
      <c r="B273" s="21" t="s">
        <v>206</v>
      </c>
      <c r="C273" s="42" t="s">
        <v>19</v>
      </c>
      <c r="D273" s="43"/>
      <c r="E273" s="35" t="s">
        <v>207</v>
      </c>
      <c r="F273" s="52"/>
      <c r="G273" s="19" t="s">
        <v>25</v>
      </c>
      <c r="H273" s="167"/>
      <c r="I273" s="84"/>
      <c r="J273" s="84"/>
      <c r="K273" s="84"/>
      <c r="L273" s="84"/>
      <c r="M273" s="84"/>
      <c r="N273" s="198"/>
      <c r="O273" s="198"/>
      <c r="P273" s="198"/>
      <c r="Q273" s="90">
        <f t="shared" si="34"/>
        <v>0</v>
      </c>
    </row>
    <row r="274" spans="1:18" s="3" customFormat="1" ht="15" customHeight="1">
      <c r="A274" s="10">
        <v>249</v>
      </c>
      <c r="B274" s="21" t="s">
        <v>208</v>
      </c>
      <c r="C274" s="14" t="s">
        <v>19</v>
      </c>
      <c r="D274" s="10"/>
      <c r="E274" s="21" t="s">
        <v>147</v>
      </c>
      <c r="F274" s="23"/>
      <c r="G274" s="19" t="s">
        <v>22</v>
      </c>
      <c r="H274" s="92">
        <v>1</v>
      </c>
      <c r="I274" s="87"/>
      <c r="J274" s="87"/>
      <c r="K274" s="87"/>
      <c r="L274" s="87"/>
      <c r="M274" s="87">
        <f t="shared" ref="M274:M277" si="35">K274-L274</f>
        <v>0</v>
      </c>
      <c r="N274" s="87">
        <v>18</v>
      </c>
      <c r="O274" s="87">
        <v>30585.72</v>
      </c>
      <c r="P274" s="87">
        <v>30585.72</v>
      </c>
      <c r="Q274" s="90">
        <f t="shared" si="34"/>
        <v>0</v>
      </c>
      <c r="R274" s="20"/>
    </row>
    <row r="275" spans="1:18" s="3" customFormat="1" ht="15" customHeight="1">
      <c r="A275" s="10">
        <v>250</v>
      </c>
      <c r="B275" s="21" t="s">
        <v>209</v>
      </c>
      <c r="C275" s="14" t="s">
        <v>19</v>
      </c>
      <c r="D275" s="10"/>
      <c r="E275" s="21" t="s">
        <v>24</v>
      </c>
      <c r="F275" s="23"/>
      <c r="G275" s="19" t="s">
        <v>22</v>
      </c>
      <c r="H275" s="92"/>
      <c r="I275" s="87"/>
      <c r="J275" s="87"/>
      <c r="K275" s="87"/>
      <c r="L275" s="87"/>
      <c r="M275" s="87">
        <f t="shared" si="35"/>
        <v>0</v>
      </c>
      <c r="N275" s="87"/>
      <c r="O275" s="87"/>
      <c r="P275" s="87"/>
      <c r="Q275" s="90">
        <f t="shared" si="34"/>
        <v>0</v>
      </c>
      <c r="R275" s="20"/>
    </row>
    <row r="276" spans="1:18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22</v>
      </c>
      <c r="H276" s="92">
        <v>1</v>
      </c>
      <c r="I276" s="87"/>
      <c r="J276" s="87"/>
      <c r="K276" s="87"/>
      <c r="L276" s="87"/>
      <c r="M276" s="87">
        <f t="shared" si="35"/>
        <v>0</v>
      </c>
      <c r="N276" s="87"/>
      <c r="O276" s="87"/>
      <c r="P276" s="87"/>
      <c r="Q276" s="90">
        <f t="shared" si="34"/>
        <v>0</v>
      </c>
      <c r="R276" s="20"/>
    </row>
    <row r="277" spans="1:18" s="3" customFormat="1" ht="15" customHeight="1">
      <c r="A277" s="10">
        <v>251</v>
      </c>
      <c r="B277" s="21" t="s">
        <v>210</v>
      </c>
      <c r="C277" s="14" t="s">
        <v>19</v>
      </c>
      <c r="D277" s="10"/>
      <c r="E277" s="21" t="s">
        <v>24</v>
      </c>
      <c r="F277" s="23"/>
      <c r="G277" s="19" t="s">
        <v>22</v>
      </c>
      <c r="H277" s="92">
        <v>4</v>
      </c>
      <c r="I277" s="87">
        <v>2</v>
      </c>
      <c r="J277" s="87">
        <v>2</v>
      </c>
      <c r="K277" s="90">
        <v>882.84</v>
      </c>
      <c r="L277" s="90">
        <v>882.84</v>
      </c>
      <c r="M277" s="87">
        <f t="shared" si="35"/>
        <v>0</v>
      </c>
      <c r="N277" s="146">
        <v>6</v>
      </c>
      <c r="O277" s="201">
        <v>7969.29</v>
      </c>
      <c r="P277" s="201">
        <v>7969.29</v>
      </c>
      <c r="Q277" s="90">
        <f t="shared" si="34"/>
        <v>0</v>
      </c>
      <c r="R277" s="20"/>
    </row>
    <row r="278" spans="1:18" s="3" customFormat="1" ht="15" hidden="1" customHeight="1">
      <c r="A278" s="10"/>
      <c r="B278" s="21" t="s">
        <v>243</v>
      </c>
      <c r="C278" s="14"/>
      <c r="D278" s="10"/>
      <c r="E278" s="21"/>
      <c r="F278" s="23"/>
      <c r="G278" s="19" t="s">
        <v>25</v>
      </c>
      <c r="H278" s="116">
        <v>6</v>
      </c>
      <c r="I278" s="117"/>
      <c r="J278" s="117"/>
      <c r="K278" s="119"/>
      <c r="L278" s="119"/>
      <c r="M278" s="117"/>
      <c r="N278" s="140"/>
      <c r="O278" s="156"/>
      <c r="P278" s="201"/>
      <c r="Q278" s="90">
        <f t="shared" si="34"/>
        <v>0</v>
      </c>
      <c r="R278" s="20"/>
    </row>
    <row r="279" spans="1:18" s="3" customFormat="1" ht="15" hidden="1" customHeight="1">
      <c r="A279" s="10">
        <v>252</v>
      </c>
      <c r="B279" s="21" t="s">
        <v>210</v>
      </c>
      <c r="C279" s="14" t="s">
        <v>19</v>
      </c>
      <c r="D279" s="10"/>
      <c r="E279" s="21" t="s">
        <v>24</v>
      </c>
      <c r="F279" s="22"/>
      <c r="G279" s="19" t="s">
        <v>25</v>
      </c>
      <c r="H279" s="96"/>
      <c r="I279" s="97"/>
      <c r="J279" s="97"/>
      <c r="K279" s="97"/>
      <c r="L279" s="97"/>
      <c r="M279" s="97"/>
      <c r="N279" s="178"/>
      <c r="O279" s="121"/>
      <c r="P279" s="104"/>
      <c r="Q279" s="90">
        <f t="shared" si="34"/>
        <v>0</v>
      </c>
    </row>
    <row r="280" spans="1:18" s="3" customFormat="1" ht="15" hidden="1" customHeight="1">
      <c r="A280" s="10">
        <v>253</v>
      </c>
      <c r="B280" s="21" t="s">
        <v>211</v>
      </c>
      <c r="C280" s="14" t="s">
        <v>19</v>
      </c>
      <c r="D280" s="10"/>
      <c r="E280" s="21"/>
      <c r="F280" s="22"/>
      <c r="G280" s="19" t="s">
        <v>21</v>
      </c>
      <c r="H280" s="80"/>
      <c r="I280" s="115"/>
      <c r="J280" s="127"/>
      <c r="K280" s="143"/>
      <c r="L280" s="143"/>
      <c r="M280" s="127"/>
      <c r="N280" s="202"/>
      <c r="O280" s="203"/>
      <c r="P280" s="203"/>
      <c r="Q280" s="90">
        <f t="shared" si="34"/>
        <v>0</v>
      </c>
    </row>
    <row r="281" spans="1:18" s="3" customFormat="1" ht="15" customHeight="1">
      <c r="A281" s="10">
        <v>254</v>
      </c>
      <c r="B281" s="21" t="s">
        <v>212</v>
      </c>
      <c r="C281" s="14"/>
      <c r="D281" s="10"/>
      <c r="E281" s="21"/>
      <c r="F281" s="22"/>
      <c r="G281" s="19" t="s">
        <v>22</v>
      </c>
      <c r="H281" s="92">
        <v>4</v>
      </c>
      <c r="I281" s="165"/>
      <c r="J281" s="204"/>
      <c r="K281" s="204"/>
      <c r="L281" s="204"/>
      <c r="M281" s="87">
        <f t="shared" ref="M281:M284" si="36">K281-L281</f>
        <v>0</v>
      </c>
      <c r="N281" s="146">
        <v>5</v>
      </c>
      <c r="O281" s="201">
        <v>9522.11</v>
      </c>
      <c r="P281" s="201">
        <v>9522.11</v>
      </c>
      <c r="Q281" s="90">
        <f t="shared" si="34"/>
        <v>0</v>
      </c>
      <c r="R281" s="20"/>
    </row>
    <row r="282" spans="1:18" s="3" customFormat="1" ht="15" customHeight="1">
      <c r="A282" s="10">
        <v>255</v>
      </c>
      <c r="B282" s="21" t="s">
        <v>213</v>
      </c>
      <c r="C282" s="14"/>
      <c r="D282" s="10"/>
      <c r="E282" s="21"/>
      <c r="F282" s="22"/>
      <c r="G282" s="19" t="s">
        <v>22</v>
      </c>
      <c r="H282" s="92"/>
      <c r="I282" s="205"/>
      <c r="J282" s="206"/>
      <c r="K282" s="204"/>
      <c r="L282" s="204"/>
      <c r="M282" s="87">
        <f t="shared" si="36"/>
        <v>0</v>
      </c>
      <c r="N282" s="146"/>
      <c r="O282" s="201"/>
      <c r="P282" s="201"/>
      <c r="Q282" s="90">
        <f t="shared" si="34"/>
        <v>0</v>
      </c>
      <c r="R282" s="20"/>
    </row>
    <row r="283" spans="1:18" s="3" customFormat="1" ht="15" customHeight="1">
      <c r="A283" s="10">
        <v>256</v>
      </c>
      <c r="B283" s="21" t="s">
        <v>214</v>
      </c>
      <c r="C283" s="14" t="s">
        <v>19</v>
      </c>
      <c r="D283" s="10"/>
      <c r="E283" s="21" t="s">
        <v>215</v>
      </c>
      <c r="F283" s="23"/>
      <c r="G283" s="19" t="s">
        <v>22</v>
      </c>
      <c r="H283" s="92">
        <v>2</v>
      </c>
      <c r="I283" s="87"/>
      <c r="J283" s="87"/>
      <c r="K283" s="87"/>
      <c r="L283" s="87"/>
      <c r="M283" s="87">
        <f t="shared" si="36"/>
        <v>0</v>
      </c>
      <c r="N283" s="87"/>
      <c r="O283" s="87"/>
      <c r="P283" s="87"/>
      <c r="Q283" s="90">
        <f t="shared" si="34"/>
        <v>0</v>
      </c>
      <c r="R283" s="20"/>
    </row>
    <row r="284" spans="1:18" s="3" customFormat="1" ht="15" customHeight="1">
      <c r="A284" s="10">
        <v>257</v>
      </c>
      <c r="B284" s="34" t="s">
        <v>216</v>
      </c>
      <c r="C284" s="14" t="s">
        <v>19</v>
      </c>
      <c r="D284" s="58"/>
      <c r="E284" s="21" t="s">
        <v>24</v>
      </c>
      <c r="F284" s="23"/>
      <c r="G284" s="19" t="s">
        <v>22</v>
      </c>
      <c r="H284" s="177">
        <v>3</v>
      </c>
      <c r="I284" s="87"/>
      <c r="J284" s="87"/>
      <c r="K284" s="87"/>
      <c r="L284" s="87"/>
      <c r="M284" s="87">
        <f t="shared" si="36"/>
        <v>0</v>
      </c>
      <c r="N284" s="87"/>
      <c r="O284" s="87"/>
      <c r="P284" s="87"/>
      <c r="Q284" s="90">
        <f t="shared" si="34"/>
        <v>0</v>
      </c>
      <c r="R284" s="20"/>
    </row>
    <row r="285" spans="1:18" s="3" customFormat="1" ht="15" hidden="1" customHeight="1">
      <c r="A285" s="10">
        <v>258</v>
      </c>
      <c r="B285" s="34" t="s">
        <v>212</v>
      </c>
      <c r="C285" s="14"/>
      <c r="D285" s="58"/>
      <c r="E285" s="21"/>
      <c r="F285" s="23"/>
      <c r="G285" s="19" t="s">
        <v>25</v>
      </c>
      <c r="H285" s="177">
        <v>3</v>
      </c>
      <c r="I285" s="87"/>
      <c r="J285" s="87"/>
      <c r="K285" s="87"/>
      <c r="L285" s="87"/>
      <c r="M285" s="87"/>
      <c r="N285" s="87"/>
      <c r="O285" s="87"/>
      <c r="P285" s="87"/>
      <c r="Q285" s="90">
        <f t="shared" si="34"/>
        <v>0</v>
      </c>
    </row>
    <row r="286" spans="1:18" s="3" customFormat="1" ht="15" hidden="1" customHeight="1">
      <c r="A286" s="10">
        <v>259</v>
      </c>
      <c r="B286" s="21" t="s">
        <v>216</v>
      </c>
      <c r="C286" s="14" t="s">
        <v>19</v>
      </c>
      <c r="D286" s="10"/>
      <c r="E286" s="21" t="s">
        <v>24</v>
      </c>
      <c r="F286" s="22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90">
        <f t="shared" si="34"/>
        <v>0</v>
      </c>
    </row>
    <row r="287" spans="1:18" s="3" customFormat="1" ht="15" customHeight="1">
      <c r="A287" s="10">
        <v>260</v>
      </c>
      <c r="B287" s="21" t="s">
        <v>217</v>
      </c>
      <c r="C287" s="14" t="s">
        <v>19</v>
      </c>
      <c r="D287" s="10"/>
      <c r="E287" s="21" t="s">
        <v>43</v>
      </c>
      <c r="F287" s="23"/>
      <c r="G287" s="19" t="s">
        <v>22</v>
      </c>
      <c r="H287" s="92">
        <v>3</v>
      </c>
      <c r="I287" s="87">
        <v>1</v>
      </c>
      <c r="J287" s="87">
        <v>1</v>
      </c>
      <c r="K287" s="87">
        <v>1589.11</v>
      </c>
      <c r="L287" s="87">
        <v>1589.11</v>
      </c>
      <c r="M287" s="87">
        <f>K287-L287</f>
        <v>0</v>
      </c>
      <c r="N287" s="87">
        <v>10</v>
      </c>
      <c r="O287" s="87">
        <v>31432.79</v>
      </c>
      <c r="P287" s="87">
        <v>31432.79</v>
      </c>
      <c r="Q287" s="90">
        <f t="shared" si="34"/>
        <v>0</v>
      </c>
      <c r="R287" s="20"/>
    </row>
    <row r="288" spans="1:18" s="3" customFormat="1" ht="15" hidden="1" customHeight="1">
      <c r="A288" s="10">
        <v>261</v>
      </c>
      <c r="B288" s="21" t="s">
        <v>217</v>
      </c>
      <c r="C288" s="14" t="s">
        <v>19</v>
      </c>
      <c r="D288" s="10"/>
      <c r="E288" s="21" t="s">
        <v>43</v>
      </c>
      <c r="F288" s="22"/>
      <c r="G288" s="19" t="s">
        <v>44</v>
      </c>
      <c r="H288" s="80"/>
      <c r="I288" s="105"/>
      <c r="J288" s="105"/>
      <c r="K288" s="104"/>
      <c r="L288" s="104"/>
      <c r="M288" s="105"/>
      <c r="N288" s="107"/>
      <c r="O288" s="105"/>
      <c r="P288" s="107"/>
      <c r="Q288" s="90">
        <f t="shared" si="34"/>
        <v>0</v>
      </c>
    </row>
    <row r="289" spans="1:18" s="3" customFormat="1" ht="15" hidden="1" customHeight="1">
      <c r="A289" s="10">
        <v>262</v>
      </c>
      <c r="B289" s="21" t="s">
        <v>218</v>
      </c>
      <c r="C289" s="14"/>
      <c r="D289" s="10"/>
      <c r="E289" s="21" t="s">
        <v>24</v>
      </c>
      <c r="F289" s="23"/>
      <c r="G289" s="19" t="s">
        <v>25</v>
      </c>
      <c r="H289" s="92"/>
      <c r="I289" s="87"/>
      <c r="J289" s="87"/>
      <c r="K289" s="90"/>
      <c r="L289" s="90"/>
      <c r="M289" s="87"/>
      <c r="N289" s="87"/>
      <c r="O289" s="93"/>
      <c r="P289" s="87"/>
      <c r="Q289" s="90">
        <f t="shared" si="34"/>
        <v>0</v>
      </c>
    </row>
    <row r="290" spans="1:18" s="3" customFormat="1" ht="15" customHeight="1">
      <c r="A290" s="10">
        <v>263</v>
      </c>
      <c r="B290" s="21" t="s">
        <v>219</v>
      </c>
      <c r="C290" s="14" t="s">
        <v>19</v>
      </c>
      <c r="D290" s="10"/>
      <c r="E290" s="21" t="s">
        <v>24</v>
      </c>
      <c r="F290" s="23"/>
      <c r="G290" s="19" t="s">
        <v>22</v>
      </c>
      <c r="H290" s="92"/>
      <c r="I290" s="87"/>
      <c r="J290" s="87"/>
      <c r="K290" s="90"/>
      <c r="L290" s="90"/>
      <c r="M290" s="87">
        <f t="shared" ref="M290:M291" si="37">K290-L290</f>
        <v>0</v>
      </c>
      <c r="N290" s="146"/>
      <c r="O290" s="201"/>
      <c r="P290" s="201"/>
      <c r="Q290" s="90">
        <f t="shared" si="34"/>
        <v>0</v>
      </c>
      <c r="R290" s="20"/>
    </row>
    <row r="291" spans="1:18" s="3" customFormat="1" ht="15" customHeight="1">
      <c r="A291" s="10">
        <v>264</v>
      </c>
      <c r="B291" s="21" t="s">
        <v>220</v>
      </c>
      <c r="C291" s="14" t="s">
        <v>19</v>
      </c>
      <c r="D291" s="10"/>
      <c r="E291" s="21" t="s">
        <v>221</v>
      </c>
      <c r="F291" s="22"/>
      <c r="G291" s="19" t="s">
        <v>22</v>
      </c>
      <c r="H291" s="92"/>
      <c r="I291" s="87"/>
      <c r="J291" s="87"/>
      <c r="K291" s="87"/>
      <c r="L291" s="87"/>
      <c r="M291" s="87">
        <f t="shared" si="37"/>
        <v>0</v>
      </c>
      <c r="N291" s="87"/>
      <c r="O291" s="90"/>
      <c r="P291" s="90"/>
      <c r="Q291" s="90">
        <f t="shared" si="34"/>
        <v>0</v>
      </c>
      <c r="R291" s="20"/>
    </row>
    <row r="292" spans="1:18" s="3" customFormat="1" ht="15" hidden="1" customHeight="1">
      <c r="A292" s="10"/>
      <c r="B292" s="21" t="s">
        <v>258</v>
      </c>
      <c r="C292" s="14"/>
      <c r="D292" s="10"/>
      <c r="E292" s="21"/>
      <c r="F292" s="22"/>
      <c r="G292" s="19" t="s">
        <v>47</v>
      </c>
      <c r="H292" s="92">
        <v>2</v>
      </c>
      <c r="I292" s="87"/>
      <c r="J292" s="87"/>
      <c r="K292" s="87"/>
      <c r="L292" s="87"/>
      <c r="M292" s="87"/>
      <c r="N292" s="87"/>
      <c r="O292" s="90"/>
      <c r="P292" s="90"/>
      <c r="Q292" s="90">
        <f t="shared" si="34"/>
        <v>0</v>
      </c>
      <c r="R292" s="20"/>
    </row>
    <row r="293" spans="1:18" s="3" customFormat="1" ht="15" hidden="1" customHeight="1">
      <c r="A293" s="10">
        <v>265</v>
      </c>
      <c r="B293" s="21" t="s">
        <v>220</v>
      </c>
      <c r="C293" s="14" t="s">
        <v>19</v>
      </c>
      <c r="D293" s="10"/>
      <c r="E293" s="21" t="s">
        <v>221</v>
      </c>
      <c r="F293" s="59"/>
      <c r="G293" s="19" t="s">
        <v>47</v>
      </c>
      <c r="H293" s="80"/>
      <c r="I293" s="84"/>
      <c r="J293" s="84"/>
      <c r="K293" s="138"/>
      <c r="L293" s="138"/>
      <c r="M293" s="84"/>
      <c r="N293" s="84"/>
      <c r="O293" s="138">
        <v>2732.6</v>
      </c>
      <c r="P293" s="138">
        <v>2732.6</v>
      </c>
      <c r="Q293" s="90">
        <f t="shared" si="34"/>
        <v>0</v>
      </c>
    </row>
    <row r="294" spans="1:18" s="3" customFormat="1" ht="15" customHeight="1">
      <c r="A294" s="10">
        <v>266</v>
      </c>
      <c r="B294" s="21" t="s">
        <v>222</v>
      </c>
      <c r="C294" s="14" t="s">
        <v>19</v>
      </c>
      <c r="D294" s="10"/>
      <c r="E294" s="21" t="s">
        <v>24</v>
      </c>
      <c r="F294" s="23"/>
      <c r="G294" s="19" t="s">
        <v>22</v>
      </c>
      <c r="H294" s="85">
        <v>7</v>
      </c>
      <c r="I294" s="87">
        <v>5</v>
      </c>
      <c r="J294" s="87">
        <v>5</v>
      </c>
      <c r="K294" s="90">
        <v>10014.49</v>
      </c>
      <c r="L294" s="90">
        <v>10014.49</v>
      </c>
      <c r="M294" s="87">
        <f>K294-L294</f>
        <v>0</v>
      </c>
      <c r="N294" s="87">
        <v>4</v>
      </c>
      <c r="O294" s="87">
        <v>8961.3799999999992</v>
      </c>
      <c r="P294" s="87">
        <v>8961.3799999999992</v>
      </c>
      <c r="Q294" s="90">
        <f t="shared" si="34"/>
        <v>0</v>
      </c>
      <c r="R294" s="20"/>
    </row>
    <row r="295" spans="1:18" s="3" customFormat="1" ht="15" hidden="1" customHeight="1">
      <c r="A295" s="10">
        <v>267</v>
      </c>
      <c r="B295" s="21" t="s">
        <v>222</v>
      </c>
      <c r="C295" s="48" t="s">
        <v>19</v>
      </c>
      <c r="D295" s="10"/>
      <c r="E295" s="21" t="s">
        <v>24</v>
      </c>
      <c r="F295" s="22"/>
      <c r="G295" s="19" t="s">
        <v>25</v>
      </c>
      <c r="H295" s="162">
        <v>2</v>
      </c>
      <c r="I295" s="84"/>
      <c r="J295" s="84"/>
      <c r="K295" s="84"/>
      <c r="L295" s="84"/>
      <c r="M295" s="84"/>
      <c r="N295" s="104"/>
      <c r="O295" s="104"/>
      <c r="P295" s="104"/>
      <c r="Q295" s="90">
        <f t="shared" si="34"/>
        <v>0</v>
      </c>
    </row>
    <row r="296" spans="1:18" s="3" customFormat="1" ht="15" customHeight="1">
      <c r="A296" s="10">
        <v>268</v>
      </c>
      <c r="B296" s="60" t="s">
        <v>223</v>
      </c>
      <c r="C296" s="14" t="s">
        <v>19</v>
      </c>
      <c r="D296" s="10"/>
      <c r="E296" s="21" t="s">
        <v>24</v>
      </c>
      <c r="F296" s="23"/>
      <c r="G296" s="19" t="s">
        <v>22</v>
      </c>
      <c r="H296" s="116"/>
      <c r="I296" s="117"/>
      <c r="J296" s="117"/>
      <c r="K296" s="117"/>
      <c r="L296" s="117"/>
      <c r="M296" s="87">
        <f>K296-L296</f>
        <v>0</v>
      </c>
      <c r="N296" s="117"/>
      <c r="O296" s="117"/>
      <c r="P296" s="117"/>
      <c r="Q296" s="90">
        <f t="shared" si="34"/>
        <v>0</v>
      </c>
      <c r="R296" s="20"/>
    </row>
    <row r="297" spans="1:18" s="3" customFormat="1" ht="15" hidden="1" customHeight="1">
      <c r="A297" s="10">
        <v>269</v>
      </c>
      <c r="B297" s="60" t="s">
        <v>224</v>
      </c>
      <c r="C297" s="14" t="s">
        <v>19</v>
      </c>
      <c r="D297" s="10"/>
      <c r="E297" s="21"/>
      <c r="F297" s="22"/>
      <c r="G297" s="19" t="s">
        <v>21</v>
      </c>
      <c r="H297" s="80"/>
      <c r="I297" s="155"/>
      <c r="J297" s="155"/>
      <c r="K297" s="155"/>
      <c r="L297" s="155"/>
      <c r="M297" s="84"/>
      <c r="N297" s="84"/>
      <c r="O297" s="84"/>
      <c r="P297" s="84"/>
      <c r="Q297" s="90">
        <f t="shared" si="34"/>
        <v>0</v>
      </c>
    </row>
    <row r="298" spans="1:18" s="3" customFormat="1" ht="15" customHeight="1">
      <c r="A298" s="10">
        <v>270</v>
      </c>
      <c r="B298" s="21" t="s">
        <v>225</v>
      </c>
      <c r="C298" s="14" t="s">
        <v>19</v>
      </c>
      <c r="D298" s="10"/>
      <c r="E298" s="21" t="s">
        <v>226</v>
      </c>
      <c r="F298" s="23"/>
      <c r="G298" s="19" t="s">
        <v>22</v>
      </c>
      <c r="H298" s="92">
        <v>11</v>
      </c>
      <c r="I298" s="87">
        <v>5</v>
      </c>
      <c r="J298" s="87">
        <v>6</v>
      </c>
      <c r="K298" s="90">
        <v>5386.66</v>
      </c>
      <c r="L298" s="90">
        <v>5386.66</v>
      </c>
      <c r="M298" s="87">
        <f>K298-L298</f>
        <v>0</v>
      </c>
      <c r="N298" s="87">
        <v>7</v>
      </c>
      <c r="O298" s="87">
        <v>19692.63</v>
      </c>
      <c r="P298" s="87">
        <v>19692.63</v>
      </c>
      <c r="Q298" s="90">
        <f t="shared" si="34"/>
        <v>0</v>
      </c>
      <c r="R298" s="20"/>
    </row>
    <row r="299" spans="1:18" s="3" customFormat="1" ht="15" hidden="1" customHeight="1">
      <c r="A299" s="10">
        <v>271</v>
      </c>
      <c r="B299" s="21" t="s">
        <v>225</v>
      </c>
      <c r="C299" s="14" t="s">
        <v>19</v>
      </c>
      <c r="D299" s="10"/>
      <c r="E299" s="21" t="s">
        <v>226</v>
      </c>
      <c r="F299" s="22"/>
      <c r="G299" s="19" t="s">
        <v>25</v>
      </c>
      <c r="H299" s="80"/>
      <c r="I299" s="84"/>
      <c r="J299" s="84"/>
      <c r="K299" s="84"/>
      <c r="L299" s="84"/>
      <c r="M299" s="84"/>
      <c r="N299" s="104"/>
      <c r="O299" s="104"/>
      <c r="P299" s="104"/>
      <c r="Q299" s="90">
        <f t="shared" si="34"/>
        <v>0</v>
      </c>
    </row>
    <row r="300" spans="1:18" s="3" customFormat="1" ht="15" hidden="1" customHeight="1">
      <c r="A300" s="10">
        <v>272</v>
      </c>
      <c r="B300" s="21" t="s">
        <v>227</v>
      </c>
      <c r="C300" s="14" t="s">
        <v>19</v>
      </c>
      <c r="D300" s="10"/>
      <c r="E300" s="21"/>
      <c r="F300" s="22"/>
      <c r="G300" s="19" t="s">
        <v>33</v>
      </c>
      <c r="H300" s="80"/>
      <c r="I300" s="103"/>
      <c r="J300" s="103"/>
      <c r="K300" s="104"/>
      <c r="L300" s="104"/>
      <c r="M300" s="103"/>
      <c r="N300" s="84">
        <v>2</v>
      </c>
      <c r="O300" s="84">
        <v>2574.9499999999998</v>
      </c>
      <c r="P300" s="84">
        <v>2574.9499999999998</v>
      </c>
      <c r="Q300" s="90">
        <f t="shared" si="34"/>
        <v>0</v>
      </c>
    </row>
    <row r="301" spans="1:18" s="3" customFormat="1" ht="15" customHeight="1">
      <c r="A301" s="10"/>
      <c r="B301" s="21" t="s">
        <v>227</v>
      </c>
      <c r="C301" s="14"/>
      <c r="D301" s="10"/>
      <c r="E301" s="21"/>
      <c r="F301" s="22"/>
      <c r="G301" s="19" t="s">
        <v>22</v>
      </c>
      <c r="H301" s="80">
        <v>1</v>
      </c>
      <c r="I301" s="103"/>
      <c r="J301" s="103"/>
      <c r="K301" s="104"/>
      <c r="L301" s="104"/>
      <c r="M301" s="87">
        <f t="shared" ref="M301:M303" si="38">K301-L301</f>
        <v>0</v>
      </c>
      <c r="N301" s="84"/>
      <c r="O301" s="84"/>
      <c r="P301" s="84"/>
      <c r="Q301" s="90">
        <f t="shared" si="34"/>
        <v>0</v>
      </c>
    </row>
    <row r="302" spans="1:18" s="3" customFormat="1" ht="15" customHeight="1">
      <c r="A302" s="10">
        <v>273</v>
      </c>
      <c r="B302" s="21" t="s">
        <v>228</v>
      </c>
      <c r="C302" s="14" t="s">
        <v>19</v>
      </c>
      <c r="D302" s="10"/>
      <c r="E302" s="21" t="s">
        <v>215</v>
      </c>
      <c r="F302" s="23"/>
      <c r="G302" s="19" t="s">
        <v>22</v>
      </c>
      <c r="H302" s="92">
        <v>10</v>
      </c>
      <c r="I302" s="87">
        <v>4</v>
      </c>
      <c r="J302" s="87">
        <v>4</v>
      </c>
      <c r="K302" s="87">
        <v>4409.58</v>
      </c>
      <c r="L302" s="87">
        <v>4409.58</v>
      </c>
      <c r="M302" s="87">
        <f t="shared" si="38"/>
        <v>0</v>
      </c>
      <c r="N302" s="87">
        <v>11</v>
      </c>
      <c r="O302" s="90">
        <v>20364.900000000001</v>
      </c>
      <c r="P302" s="90">
        <v>20364.900000000001</v>
      </c>
      <c r="Q302" s="90">
        <f t="shared" si="34"/>
        <v>0</v>
      </c>
      <c r="R302" s="20"/>
    </row>
    <row r="303" spans="1:18" s="3" customFormat="1" ht="15" customHeight="1">
      <c r="A303" s="10">
        <v>274</v>
      </c>
      <c r="B303" s="21" t="s">
        <v>229</v>
      </c>
      <c r="C303" s="14" t="s">
        <v>19</v>
      </c>
      <c r="D303" s="10"/>
      <c r="E303" s="21" t="s">
        <v>24</v>
      </c>
      <c r="F303" s="23"/>
      <c r="G303" s="19" t="s">
        <v>22</v>
      </c>
      <c r="H303" s="92">
        <v>14</v>
      </c>
      <c r="I303" s="87">
        <v>1</v>
      </c>
      <c r="J303" s="87">
        <v>1</v>
      </c>
      <c r="K303" s="87">
        <v>1050.49</v>
      </c>
      <c r="L303" s="87">
        <v>1050.49</v>
      </c>
      <c r="M303" s="87">
        <f t="shared" si="38"/>
        <v>0</v>
      </c>
      <c r="N303" s="87">
        <v>4</v>
      </c>
      <c r="O303" s="90">
        <f>24310.11+5426.44</f>
        <v>29736.55</v>
      </c>
      <c r="P303" s="90">
        <f>24310.11+5426.44</f>
        <v>29736.55</v>
      </c>
      <c r="Q303" s="90">
        <f t="shared" si="34"/>
        <v>0</v>
      </c>
      <c r="R303" s="20"/>
    </row>
    <row r="304" spans="1:18" s="3" customFormat="1" ht="15" hidden="1" customHeight="1">
      <c r="A304" s="10">
        <v>275</v>
      </c>
      <c r="B304" s="61" t="s">
        <v>229</v>
      </c>
      <c r="C304" s="14" t="s">
        <v>19</v>
      </c>
      <c r="D304" s="10"/>
      <c r="E304" s="21" t="s">
        <v>24</v>
      </c>
      <c r="F304" s="58"/>
      <c r="G304" s="24" t="s">
        <v>25</v>
      </c>
      <c r="H304" s="167"/>
      <c r="I304" s="155"/>
      <c r="J304" s="155"/>
      <c r="K304" s="155"/>
      <c r="L304" s="155"/>
      <c r="M304" s="84"/>
      <c r="N304" s="84"/>
      <c r="O304" s="84"/>
      <c r="P304" s="84"/>
      <c r="Q304" s="90">
        <f t="shared" si="34"/>
        <v>0</v>
      </c>
    </row>
    <row r="305" spans="1:18" s="3" customFormat="1" ht="15" customHeight="1">
      <c r="A305" s="10">
        <v>276</v>
      </c>
      <c r="B305" s="61" t="s">
        <v>230</v>
      </c>
      <c r="C305" s="14" t="s">
        <v>54</v>
      </c>
      <c r="D305" s="10" t="s">
        <v>69</v>
      </c>
      <c r="E305" s="21" t="s">
        <v>24</v>
      </c>
      <c r="F305" s="58"/>
      <c r="G305" s="19" t="s">
        <v>22</v>
      </c>
      <c r="H305" s="177">
        <v>5</v>
      </c>
      <c r="I305" s="87"/>
      <c r="J305" s="87"/>
      <c r="K305" s="87"/>
      <c r="L305" s="87"/>
      <c r="M305" s="87">
        <f>K305-L305</f>
        <v>0</v>
      </c>
      <c r="N305" s="87">
        <v>1</v>
      </c>
      <c r="O305" s="87">
        <v>8968.24</v>
      </c>
      <c r="P305" s="87">
        <v>8968.24</v>
      </c>
      <c r="Q305" s="90">
        <f t="shared" si="34"/>
        <v>0</v>
      </c>
      <c r="R305" s="20"/>
    </row>
    <row r="306" spans="1:18" s="3" customFormat="1" ht="15" hidden="1" customHeight="1">
      <c r="A306" s="10">
        <v>277</v>
      </c>
      <c r="B306" s="21" t="s">
        <v>230</v>
      </c>
      <c r="C306" s="14" t="s">
        <v>54</v>
      </c>
      <c r="D306" s="10" t="s">
        <v>69</v>
      </c>
      <c r="E306" s="21" t="s">
        <v>24</v>
      </c>
      <c r="F306" s="23"/>
      <c r="G306" s="19" t="s">
        <v>25</v>
      </c>
      <c r="H306" s="80">
        <v>1</v>
      </c>
      <c r="I306" s="84"/>
      <c r="J306" s="84"/>
      <c r="K306" s="84"/>
      <c r="L306" s="84"/>
      <c r="M306" s="84"/>
      <c r="N306" s="84"/>
      <c r="O306" s="84"/>
      <c r="P306" s="84"/>
      <c r="Q306" s="90">
        <f t="shared" si="34"/>
        <v>0</v>
      </c>
    </row>
    <row r="307" spans="1:18" s="3" customFormat="1" ht="15" customHeight="1">
      <c r="A307" s="10">
        <v>278</v>
      </c>
      <c r="B307" s="62" t="s">
        <v>231</v>
      </c>
      <c r="C307" s="63" t="s">
        <v>19</v>
      </c>
      <c r="D307" s="64"/>
      <c r="E307" s="62" t="s">
        <v>24</v>
      </c>
      <c r="F307" s="65"/>
      <c r="G307" s="66" t="s">
        <v>22</v>
      </c>
      <c r="H307" s="92">
        <v>5</v>
      </c>
      <c r="I307" s="87"/>
      <c r="J307" s="87"/>
      <c r="K307" s="87"/>
      <c r="L307" s="87"/>
      <c r="M307" s="87">
        <f>K307-L307</f>
        <v>0</v>
      </c>
      <c r="N307" s="87">
        <v>9</v>
      </c>
      <c r="O307" s="87">
        <v>13678.96</v>
      </c>
      <c r="P307" s="87">
        <v>13678.96</v>
      </c>
      <c r="Q307" s="90">
        <f t="shared" si="34"/>
        <v>0</v>
      </c>
      <c r="R307" s="20"/>
    </row>
    <row r="308" spans="1:18" s="3" customFormat="1" ht="15" hidden="1" customHeight="1">
      <c r="A308" s="10">
        <v>279</v>
      </c>
      <c r="B308" s="21" t="s">
        <v>232</v>
      </c>
      <c r="C308" s="42" t="s">
        <v>19</v>
      </c>
      <c r="D308" s="50"/>
      <c r="E308" s="21" t="s">
        <v>24</v>
      </c>
      <c r="F308" s="51"/>
      <c r="G308" s="19" t="s">
        <v>25</v>
      </c>
      <c r="H308" s="181"/>
      <c r="I308" s="84"/>
      <c r="J308" s="84"/>
      <c r="K308" s="138"/>
      <c r="L308" s="138"/>
      <c r="M308" s="84"/>
      <c r="N308" s="104"/>
      <c r="O308" s="104"/>
      <c r="P308" s="104"/>
      <c r="Q308" s="90">
        <f t="shared" si="34"/>
        <v>0</v>
      </c>
    </row>
    <row r="309" spans="1:18" s="3" customFormat="1" ht="15" customHeight="1">
      <c r="A309" s="10">
        <v>280</v>
      </c>
      <c r="B309" s="21" t="s">
        <v>233</v>
      </c>
      <c r="C309" s="42" t="s">
        <v>19</v>
      </c>
      <c r="D309" s="43"/>
      <c r="E309" s="21" t="s">
        <v>24</v>
      </c>
      <c r="F309" s="23"/>
      <c r="G309" s="19" t="s">
        <v>22</v>
      </c>
      <c r="H309" s="177"/>
      <c r="I309" s="87"/>
      <c r="J309" s="87"/>
      <c r="K309" s="87"/>
      <c r="L309" s="87"/>
      <c r="M309" s="87">
        <f t="shared" ref="M309:M311" si="39">K309-L309</f>
        <v>0</v>
      </c>
      <c r="N309" s="87"/>
      <c r="O309" s="87"/>
      <c r="P309" s="87"/>
      <c r="Q309" s="90">
        <f t="shared" si="34"/>
        <v>0</v>
      </c>
      <c r="R309" s="20"/>
    </row>
    <row r="310" spans="1:18" s="3" customFormat="1" ht="15" customHeight="1">
      <c r="A310" s="10"/>
      <c r="B310" s="21" t="s">
        <v>247</v>
      </c>
      <c r="C310" s="42"/>
      <c r="D310" s="213"/>
      <c r="E310" s="21"/>
      <c r="F310" s="23"/>
      <c r="G310" s="27" t="s">
        <v>22</v>
      </c>
      <c r="H310" s="177">
        <v>2</v>
      </c>
      <c r="I310" s="87">
        <v>2</v>
      </c>
      <c r="J310" s="87">
        <v>2</v>
      </c>
      <c r="K310" s="87">
        <v>1200.57</v>
      </c>
      <c r="L310" s="87">
        <v>1200.57</v>
      </c>
      <c r="M310" s="87">
        <f t="shared" si="39"/>
        <v>0</v>
      </c>
      <c r="N310" s="87"/>
      <c r="O310" s="87"/>
      <c r="P310" s="87"/>
      <c r="Q310" s="90">
        <f t="shared" si="34"/>
        <v>0</v>
      </c>
      <c r="R310" s="20"/>
    </row>
    <row r="311" spans="1:18" s="3" customFormat="1" ht="15" customHeight="1">
      <c r="A311" s="10">
        <v>281</v>
      </c>
      <c r="B311" s="21" t="s">
        <v>234</v>
      </c>
      <c r="C311" s="42" t="s">
        <v>19</v>
      </c>
      <c r="D311" s="64"/>
      <c r="E311" s="21" t="s">
        <v>235</v>
      </c>
      <c r="F311" s="23"/>
      <c r="G311" s="27" t="s">
        <v>22</v>
      </c>
      <c r="H311" s="92"/>
      <c r="I311" s="87"/>
      <c r="J311" s="87"/>
      <c r="K311" s="87"/>
      <c r="L311" s="87"/>
      <c r="M311" s="87">
        <f t="shared" si="39"/>
        <v>0</v>
      </c>
      <c r="N311" s="87"/>
      <c r="O311" s="90"/>
      <c r="P311" s="90"/>
      <c r="Q311" s="90">
        <f t="shared" si="34"/>
        <v>0</v>
      </c>
      <c r="R311" s="20"/>
    </row>
    <row r="312" spans="1:18" s="3" customFormat="1" ht="13.15" hidden="1" customHeight="1">
      <c r="A312" s="10">
        <v>282</v>
      </c>
      <c r="B312" s="29" t="s">
        <v>234</v>
      </c>
      <c r="C312" s="42" t="s">
        <v>19</v>
      </c>
      <c r="D312" s="58"/>
      <c r="E312" s="21" t="s">
        <v>235</v>
      </c>
      <c r="F312" s="67"/>
      <c r="G312" s="68" t="s">
        <v>25</v>
      </c>
      <c r="H312" s="167"/>
      <c r="I312" s="84"/>
      <c r="J312" s="84"/>
      <c r="K312" s="84"/>
      <c r="L312" s="84"/>
      <c r="M312" s="84"/>
      <c r="N312" s="84"/>
      <c r="O312" s="138"/>
      <c r="P312" s="155"/>
      <c r="Q312" s="90">
        <f t="shared" si="34"/>
        <v>0</v>
      </c>
    </row>
    <row r="313" spans="1:18" s="3" customFormat="1" ht="13.15" customHeight="1">
      <c r="A313" s="10">
        <v>283</v>
      </c>
      <c r="B313" s="69" t="s">
        <v>236</v>
      </c>
      <c r="C313" s="42" t="s">
        <v>19</v>
      </c>
      <c r="D313" s="70"/>
      <c r="E313" s="21" t="s">
        <v>24</v>
      </c>
      <c r="F313" s="26"/>
      <c r="G313" s="19" t="s">
        <v>22</v>
      </c>
      <c r="H313" s="207"/>
      <c r="I313" s="87"/>
      <c r="J313" s="87"/>
      <c r="K313" s="87"/>
      <c r="L313" s="87"/>
      <c r="M313" s="87">
        <f>K313-L313</f>
        <v>0</v>
      </c>
      <c r="N313" s="87"/>
      <c r="O313" s="90"/>
      <c r="P313" s="90"/>
      <c r="Q313" s="90">
        <f t="shared" si="34"/>
        <v>0</v>
      </c>
      <c r="R313" s="20"/>
    </row>
    <row r="314" spans="1:18" s="3" customFormat="1" ht="15" hidden="1" customHeight="1">
      <c r="A314" s="10">
        <v>284</v>
      </c>
      <c r="B314" s="69" t="s">
        <v>236</v>
      </c>
      <c r="C314" s="42" t="s">
        <v>19</v>
      </c>
      <c r="D314" s="39"/>
      <c r="E314" s="21" t="s">
        <v>24</v>
      </c>
      <c r="F314" s="39"/>
      <c r="G314" s="35" t="s">
        <v>25</v>
      </c>
      <c r="H314" s="96"/>
      <c r="I314" s="155"/>
      <c r="J314" s="155"/>
      <c r="K314" s="155"/>
      <c r="L314" s="155"/>
      <c r="M314" s="84"/>
      <c r="N314" s="104"/>
      <c r="O314" s="104"/>
      <c r="P314" s="104"/>
      <c r="Q314" s="90">
        <f t="shared" si="34"/>
        <v>0</v>
      </c>
    </row>
    <row r="315" spans="1:18" s="3" customFormat="1" ht="15" hidden="1" customHeight="1">
      <c r="A315" s="10">
        <v>286</v>
      </c>
      <c r="B315" s="71" t="s">
        <v>237</v>
      </c>
      <c r="C315" s="72" t="s">
        <v>19</v>
      </c>
      <c r="D315" s="73"/>
      <c r="E315" s="73" t="s">
        <v>24</v>
      </c>
      <c r="F315" s="73"/>
      <c r="G315" s="74" t="s">
        <v>25</v>
      </c>
      <c r="H315" s="80">
        <v>15</v>
      </c>
      <c r="I315" s="209"/>
      <c r="J315" s="209"/>
      <c r="K315" s="94"/>
      <c r="L315" s="94"/>
      <c r="M315" s="84"/>
      <c r="N315" s="209"/>
      <c r="O315" s="210"/>
      <c r="P315" s="210"/>
      <c r="Q315" s="90">
        <f t="shared" si="34"/>
        <v>0</v>
      </c>
    </row>
    <row r="316" spans="1:18" s="75" customFormat="1" ht="15" customHeight="1">
      <c r="A316" s="10">
        <v>287</v>
      </c>
      <c r="B316" s="34" t="s">
        <v>238</v>
      </c>
      <c r="C316" s="14" t="s">
        <v>54</v>
      </c>
      <c r="D316" s="10" t="s">
        <v>69</v>
      </c>
      <c r="E316" s="21" t="s">
        <v>24</v>
      </c>
      <c r="F316" s="23"/>
      <c r="G316" s="19" t="s">
        <v>22</v>
      </c>
      <c r="H316" s="177">
        <v>5</v>
      </c>
      <c r="I316" s="87">
        <v>3</v>
      </c>
      <c r="J316" s="87">
        <v>3</v>
      </c>
      <c r="K316" s="90">
        <v>2726.29</v>
      </c>
      <c r="L316" s="90">
        <v>2726.29</v>
      </c>
      <c r="M316" s="87">
        <f>K316-L316</f>
        <v>0</v>
      </c>
      <c r="N316" s="87">
        <v>7</v>
      </c>
      <c r="O316" s="87">
        <v>25987.72</v>
      </c>
      <c r="P316" s="87">
        <v>25987.72</v>
      </c>
      <c r="Q316" s="90">
        <f t="shared" si="34"/>
        <v>0</v>
      </c>
      <c r="R316" s="20"/>
    </row>
    <row r="317" spans="1:18" s="3" customFormat="1" ht="15" hidden="1" customHeight="1">
      <c r="A317" s="10">
        <v>288</v>
      </c>
      <c r="B317" s="61" t="s">
        <v>238</v>
      </c>
      <c r="C317" s="14" t="s">
        <v>54</v>
      </c>
      <c r="D317" s="10" t="s">
        <v>7</v>
      </c>
      <c r="E317" s="21" t="s">
        <v>24</v>
      </c>
      <c r="F317" s="44"/>
      <c r="G317" s="35" t="s">
        <v>25</v>
      </c>
      <c r="H317" s="167">
        <v>3</v>
      </c>
      <c r="I317" s="84"/>
      <c r="J317" s="84"/>
      <c r="K317" s="84"/>
      <c r="L317" s="84"/>
      <c r="M317" s="84"/>
      <c r="N317" s="104"/>
      <c r="O317" s="104"/>
      <c r="P317" s="104"/>
      <c r="Q317" s="90">
        <f t="shared" si="34"/>
        <v>0</v>
      </c>
    </row>
    <row r="318" spans="1:18" s="3" customFormat="1" ht="15" customHeight="1">
      <c r="A318" s="10"/>
      <c r="B318" s="61" t="s">
        <v>256</v>
      </c>
      <c r="C318" s="14"/>
      <c r="D318" s="10"/>
      <c r="E318" s="21"/>
      <c r="F318" s="44"/>
      <c r="G318" s="35" t="s">
        <v>22</v>
      </c>
      <c r="H318" s="167">
        <v>3</v>
      </c>
      <c r="I318" s="84"/>
      <c r="J318" s="84"/>
      <c r="K318" s="84"/>
      <c r="L318" s="84"/>
      <c r="M318" s="84"/>
      <c r="N318" s="104"/>
      <c r="O318" s="104"/>
      <c r="P318" s="104"/>
      <c r="Q318" s="90">
        <f t="shared" si="34"/>
        <v>0</v>
      </c>
    </row>
    <row r="319" spans="1:18" s="3" customFormat="1" ht="14.45" hidden="1" customHeight="1">
      <c r="B319" s="76"/>
      <c r="H319" s="77">
        <f t="shared" ref="H319:Q319" si="40">SUM(H10:H318)</f>
        <v>1141</v>
      </c>
      <c r="I319" s="77">
        <f t="shared" si="40"/>
        <v>215</v>
      </c>
      <c r="J319" s="77">
        <f t="shared" si="40"/>
        <v>223</v>
      </c>
      <c r="K319" s="78">
        <f t="shared" si="40"/>
        <v>352978.95</v>
      </c>
      <c r="L319" s="78">
        <f t="shared" si="40"/>
        <v>350666.75</v>
      </c>
      <c r="M319" s="77">
        <f t="shared" si="40"/>
        <v>2312.1999999999998</v>
      </c>
      <c r="N319" s="77">
        <f t="shared" si="40"/>
        <v>1007</v>
      </c>
      <c r="O319" s="77">
        <f t="shared" si="40"/>
        <v>2800118.0499999993</v>
      </c>
      <c r="P319" s="77">
        <f t="shared" si="40"/>
        <v>2725749.8199999994</v>
      </c>
      <c r="Q319" s="77">
        <f t="shared" si="40"/>
        <v>74368.229999999981</v>
      </c>
    </row>
    <row r="320" spans="1:18" s="3" customFormat="1" ht="15" customHeight="1"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s="3" customFormat="1" ht="15" customHeight="1">
      <c r="B321" s="214"/>
      <c r="G321" s="214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</sheetData>
  <autoFilter ref="A8:Q319">
    <filterColumn colId="6">
      <filters>
        <filter val="РЦ з НБВПД у Львівській обл.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2"/>
  <sheetViews>
    <sheetView topLeftCell="A7" zoomScaleNormal="100" workbookViewId="0">
      <pane xSplit="2" ySplit="3" topLeftCell="N201" activePane="bottomRight" state="frozen"/>
      <selection activeCell="A7" sqref="A7"/>
      <selection pane="topRight" activeCell="C7" sqref="C7"/>
      <selection pane="bottomLeft" activeCell="A10" sqref="A10"/>
      <selection pane="bottomRight" activeCell="Q8" sqref="Q1:Q1048576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>K13-L13</f>
        <v>0</v>
      </c>
      <c r="N13" s="87">
        <v>2</v>
      </c>
      <c r="O13" s="93">
        <v>2348.42</v>
      </c>
      <c r="P13" s="93">
        <v>2348.42</v>
      </c>
      <c r="Q13" s="90">
        <f>O13-P13</f>
        <v>0</v>
      </c>
      <c r="R13" s="20">
        <f t="shared" ref="R13:R14" si="1">P13+L13</f>
        <v>2348.42</v>
      </c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6</v>
      </c>
      <c r="I14" s="87"/>
      <c r="J14" s="87"/>
      <c r="K14" s="87"/>
      <c r="L14" s="87"/>
      <c r="M14" s="87">
        <f>K14-L14</f>
        <v>0</v>
      </c>
      <c r="N14" s="87"/>
      <c r="O14" s="93"/>
      <c r="P14" s="93"/>
      <c r="Q14" s="90">
        <f>O14-P14</f>
        <v>0</v>
      </c>
      <c r="R14" s="20">
        <f t="shared" si="1"/>
        <v>0</v>
      </c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9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>K17-L17</f>
        <v>0</v>
      </c>
      <c r="N17" s="97"/>
      <c r="O17" s="98"/>
      <c r="P17" s="98"/>
      <c r="Q17" s="90">
        <f>O17-P17</f>
        <v>0</v>
      </c>
      <c r="R17" s="20">
        <f t="shared" ref="R17:R18" si="2">P17+L17</f>
        <v>0</v>
      </c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>K18-L18</f>
        <v>0</v>
      </c>
      <c r="N18" s="87">
        <v>1</v>
      </c>
      <c r="O18" s="99">
        <v>1636.41</v>
      </c>
      <c r="P18" s="99">
        <v>1636.41</v>
      </c>
      <c r="Q18" s="90">
        <f>O18-P18</f>
        <v>0</v>
      </c>
      <c r="R18" s="20">
        <f t="shared" si="2"/>
        <v>1636.41</v>
      </c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15</v>
      </c>
      <c r="I20" s="101">
        <v>1</v>
      </c>
      <c r="J20" s="101">
        <v>1</v>
      </c>
      <c r="K20" s="101">
        <v>434.4</v>
      </c>
      <c r="L20" s="101">
        <v>434.4</v>
      </c>
      <c r="M20" s="87">
        <f>K20-L20</f>
        <v>0</v>
      </c>
      <c r="N20" s="101">
        <v>10</v>
      </c>
      <c r="O20" s="102">
        <f>15006.17+4785.26</f>
        <v>19791.43</v>
      </c>
      <c r="P20" s="102">
        <v>15006.17</v>
      </c>
      <c r="Q20" s="90">
        <f>O20-P20</f>
        <v>4785.26</v>
      </c>
      <c r="R20" s="20">
        <f>P20+L20</f>
        <v>15440.57</v>
      </c>
      <c r="S20" s="20"/>
      <c r="U20" s="20"/>
    </row>
    <row r="21" spans="1:1021" ht="15" customHeight="1">
      <c r="A21" s="10">
        <v>27</v>
      </c>
      <c r="B21" s="21" t="s">
        <v>50</v>
      </c>
      <c r="C21" s="14"/>
      <c r="D21" s="10"/>
      <c r="E21" s="21"/>
      <c r="F21" s="22"/>
      <c r="G21" s="19" t="s">
        <v>21</v>
      </c>
      <c r="H21" s="80"/>
      <c r="I21" s="104"/>
      <c r="J21" s="104"/>
      <c r="K21" s="104"/>
      <c r="L21" s="104"/>
      <c r="M21" s="104"/>
      <c r="N21" s="104"/>
      <c r="O21" s="121"/>
      <c r="P21" s="121"/>
      <c r="Q21" s="104"/>
      <c r="R21" s="18"/>
    </row>
    <row r="22" spans="1:1021" ht="15" customHeight="1">
      <c r="A22" s="10"/>
      <c r="B22" s="21" t="s">
        <v>251</v>
      </c>
      <c r="C22" s="14"/>
      <c r="D22" s="10"/>
      <c r="E22" s="21"/>
      <c r="F22" s="23"/>
      <c r="G22" s="19" t="s">
        <v>25</v>
      </c>
      <c r="H22" s="92">
        <v>3</v>
      </c>
      <c r="I22" s="101"/>
      <c r="J22" s="101"/>
      <c r="K22" s="101"/>
      <c r="L22" s="101"/>
      <c r="M22" s="87"/>
      <c r="N22" s="101"/>
      <c r="O22" s="102"/>
      <c r="P22" s="102"/>
      <c r="Q22" s="90"/>
      <c r="R22" s="20"/>
      <c r="S22" s="20"/>
      <c r="U22" s="20"/>
    </row>
    <row r="23" spans="1:1021" ht="15" customHeight="1">
      <c r="A23" s="10">
        <v>11</v>
      </c>
      <c r="B23" s="21" t="s">
        <v>31</v>
      </c>
      <c r="C23" s="14" t="s">
        <v>19</v>
      </c>
      <c r="D23" s="10"/>
      <c r="E23" s="21" t="s">
        <v>32</v>
      </c>
      <c r="F23" s="23"/>
      <c r="G23" s="19" t="s">
        <v>33</v>
      </c>
      <c r="H23" s="80"/>
      <c r="I23" s="84"/>
      <c r="J23" s="84"/>
      <c r="K23" s="84"/>
      <c r="L23" s="84"/>
      <c r="M23" s="84"/>
      <c r="N23" s="84"/>
      <c r="O23" s="95"/>
      <c r="P23" s="84"/>
      <c r="Q23" s="84"/>
      <c r="R23" s="20"/>
      <c r="S23" s="20"/>
      <c r="U23" s="20"/>
    </row>
    <row r="24" spans="1:1021" ht="15" customHeight="1">
      <c r="A24" s="10">
        <v>12</v>
      </c>
      <c r="B24" s="21" t="s">
        <v>34</v>
      </c>
      <c r="C24" s="14" t="s">
        <v>19</v>
      </c>
      <c r="D24" s="10"/>
      <c r="E24" s="21" t="s">
        <v>32</v>
      </c>
      <c r="F24" s="23"/>
      <c r="G24" s="19" t="s">
        <v>22</v>
      </c>
      <c r="H24" s="92">
        <v>4</v>
      </c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ref="R24:R25" si="3">P24+L24</f>
        <v>0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13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22</v>
      </c>
      <c r="H25" s="92"/>
      <c r="I25" s="87"/>
      <c r="J25" s="87"/>
      <c r="K25" s="87"/>
      <c r="L25" s="87"/>
      <c r="M25" s="87">
        <f>K25-L25</f>
        <v>0</v>
      </c>
      <c r="N25" s="87"/>
      <c r="O25" s="93"/>
      <c r="P25" s="93"/>
      <c r="Q25" s="90">
        <f>O25-P25</f>
        <v>0</v>
      </c>
      <c r="R25" s="20">
        <f t="shared" si="3"/>
        <v>0</v>
      </c>
      <c r="S25" s="20"/>
      <c r="U25" s="20"/>
    </row>
    <row r="26" spans="1:1021" ht="15" customHeight="1">
      <c r="A26" s="10">
        <v>14</v>
      </c>
      <c r="B26" s="21" t="s">
        <v>35</v>
      </c>
      <c r="C26" s="14" t="s">
        <v>19</v>
      </c>
      <c r="D26" s="10"/>
      <c r="E26" s="21" t="s">
        <v>36</v>
      </c>
      <c r="F26" s="23"/>
      <c r="G26" s="19" t="s">
        <v>33</v>
      </c>
      <c r="H26" s="80"/>
      <c r="I26" s="103"/>
      <c r="J26" s="103"/>
      <c r="K26" s="104"/>
      <c r="L26" s="104"/>
      <c r="M26" s="84"/>
      <c r="N26" s="84">
        <v>2</v>
      </c>
      <c r="O26" s="95">
        <v>9038.6</v>
      </c>
      <c r="P26" s="95">
        <v>9038.6</v>
      </c>
      <c r="Q26" s="84"/>
      <c r="R26" s="20"/>
      <c r="S26" s="20"/>
      <c r="U26" s="20"/>
    </row>
    <row r="27" spans="1:1021" ht="15" customHeight="1">
      <c r="A27" s="10">
        <v>15</v>
      </c>
      <c r="B27" s="21" t="s">
        <v>37</v>
      </c>
      <c r="C27" s="14" t="s">
        <v>38</v>
      </c>
      <c r="D27" s="10"/>
      <c r="E27" s="21" t="s">
        <v>39</v>
      </c>
      <c r="F27" s="23"/>
      <c r="G27" s="19" t="s">
        <v>22</v>
      </c>
      <c r="H27" s="92">
        <v>8</v>
      </c>
      <c r="I27" s="101"/>
      <c r="J27" s="101"/>
      <c r="K27" s="101"/>
      <c r="L27" s="101"/>
      <c r="M27" s="87">
        <f>K27-L27</f>
        <v>0</v>
      </c>
      <c r="N27" s="101">
        <v>10</v>
      </c>
      <c r="O27" s="102">
        <f>21360.72+10038.23</f>
        <v>31398.95</v>
      </c>
      <c r="P27" s="102">
        <f>21360.72+10038.23</f>
        <v>31398.95</v>
      </c>
      <c r="Q27" s="90">
        <f>O27-P27</f>
        <v>0</v>
      </c>
      <c r="R27" s="20">
        <f>P27+L27</f>
        <v>31398.95</v>
      </c>
    </row>
    <row r="28" spans="1:1021" s="3" customFormat="1" ht="15" customHeight="1">
      <c r="A28" s="10">
        <v>16</v>
      </c>
      <c r="B28" s="21" t="s">
        <v>37</v>
      </c>
      <c r="C28" s="14" t="s">
        <v>38</v>
      </c>
      <c r="D28" s="21"/>
      <c r="E28" s="21" t="s">
        <v>39</v>
      </c>
      <c r="F28" s="23"/>
      <c r="G28" s="24" t="s">
        <v>25</v>
      </c>
      <c r="H28" s="80">
        <v>3</v>
      </c>
      <c r="I28" s="82"/>
      <c r="J28" s="82"/>
      <c r="K28" s="100"/>
      <c r="L28" s="100"/>
      <c r="M28" s="84"/>
      <c r="N28" s="84"/>
      <c r="O28" s="95"/>
      <c r="P28" s="95"/>
      <c r="Q28" s="84"/>
      <c r="R28" s="20"/>
      <c r="S28" s="20"/>
      <c r="U28" s="20"/>
    </row>
    <row r="29" spans="1:1021" ht="15" customHeight="1">
      <c r="A29" s="10">
        <v>17</v>
      </c>
      <c r="B29" s="21" t="s">
        <v>40</v>
      </c>
      <c r="C29" s="14" t="s">
        <v>19</v>
      </c>
      <c r="D29" s="10"/>
      <c r="E29" s="21" t="s">
        <v>41</v>
      </c>
      <c r="F29" s="23"/>
      <c r="G29" s="19" t="s">
        <v>22</v>
      </c>
      <c r="H29" s="92">
        <v>12</v>
      </c>
      <c r="I29" s="87"/>
      <c r="J29" s="87"/>
      <c r="K29" s="87"/>
      <c r="L29" s="87"/>
      <c r="M29" s="87">
        <f>K29-L29</f>
        <v>0</v>
      </c>
      <c r="N29" s="87"/>
      <c r="O29" s="93"/>
      <c r="P29" s="93"/>
      <c r="Q29" s="90">
        <f>O29-P29</f>
        <v>0</v>
      </c>
      <c r="R29" s="20">
        <f>P29+L29</f>
        <v>0</v>
      </c>
    </row>
    <row r="30" spans="1:1021" ht="15" customHeight="1">
      <c r="A30" s="10">
        <v>18</v>
      </c>
      <c r="B30" s="29" t="s">
        <v>40</v>
      </c>
      <c r="C30" s="14" t="s">
        <v>19</v>
      </c>
      <c r="D30" s="10"/>
      <c r="E30" s="21" t="s">
        <v>41</v>
      </c>
      <c r="F30" s="22"/>
      <c r="G30" s="19" t="s">
        <v>33</v>
      </c>
      <c r="H30" s="80"/>
      <c r="I30" s="84"/>
      <c r="J30" s="84"/>
      <c r="K30" s="84"/>
      <c r="L30" s="84"/>
      <c r="M30" s="84"/>
      <c r="N30" s="84"/>
      <c r="O30" s="95"/>
      <c r="P30" s="95"/>
      <c r="Q30" s="84"/>
      <c r="R30" s="20"/>
      <c r="S30" s="20"/>
      <c r="U30" s="20"/>
    </row>
    <row r="31" spans="1:1021" ht="15" customHeight="1">
      <c r="A31" s="10">
        <v>19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22</v>
      </c>
      <c r="H31" s="92">
        <v>3</v>
      </c>
      <c r="I31" s="87"/>
      <c r="J31" s="87"/>
      <c r="K31" s="87"/>
      <c r="L31" s="87"/>
      <c r="M31" s="87">
        <f>K31-L31</f>
        <v>0</v>
      </c>
      <c r="N31" s="87">
        <v>2</v>
      </c>
      <c r="O31" s="99">
        <v>5044.8</v>
      </c>
      <c r="P31" s="99">
        <v>5044.8</v>
      </c>
      <c r="Q31" s="90">
        <f>O31-P31</f>
        <v>0</v>
      </c>
      <c r="R31" s="20">
        <f>P31+L31</f>
        <v>5044.8</v>
      </c>
    </row>
    <row r="32" spans="1:1021" ht="15" customHeight="1">
      <c r="A32" s="10">
        <v>20</v>
      </c>
      <c r="B32" s="21" t="s">
        <v>42</v>
      </c>
      <c r="C32" s="14" t="s">
        <v>19</v>
      </c>
      <c r="D32" s="10"/>
      <c r="E32" s="21" t="s">
        <v>43</v>
      </c>
      <c r="F32" s="30"/>
      <c r="G32" s="19" t="s">
        <v>44</v>
      </c>
      <c r="H32" s="80">
        <v>4</v>
      </c>
      <c r="I32" s="217"/>
      <c r="J32" s="217"/>
      <c r="K32" s="219"/>
      <c r="L32" s="220"/>
      <c r="M32" s="105"/>
      <c r="N32" s="221">
        <v>2</v>
      </c>
      <c r="O32" s="221">
        <v>7146.8</v>
      </c>
      <c r="P32" s="221">
        <v>7146.8</v>
      </c>
      <c r="Q32" s="107"/>
      <c r="R32" s="20"/>
      <c r="S32" s="20"/>
      <c r="U32" s="20"/>
    </row>
    <row r="33" spans="1:1021" ht="15" customHeight="1">
      <c r="A33" s="10">
        <v>21</v>
      </c>
      <c r="B33" s="21" t="s">
        <v>45</v>
      </c>
      <c r="C33" s="14" t="s">
        <v>19</v>
      </c>
      <c r="D33" s="21"/>
      <c r="E33" s="21" t="s">
        <v>46</v>
      </c>
      <c r="F33" s="23"/>
      <c r="G33" s="19" t="s">
        <v>22</v>
      </c>
      <c r="H33" s="92">
        <v>5</v>
      </c>
      <c r="I33" s="87"/>
      <c r="J33" s="87"/>
      <c r="K33" s="87"/>
      <c r="L33" s="87"/>
      <c r="M33" s="87">
        <f>K33-L33</f>
        <v>0</v>
      </c>
      <c r="N33" s="87">
        <v>7</v>
      </c>
      <c r="O33" s="93">
        <v>7697.92</v>
      </c>
      <c r="P33" s="93">
        <v>7697.92</v>
      </c>
      <c r="Q33" s="90">
        <f>O33-P33</f>
        <v>0</v>
      </c>
      <c r="R33" s="20">
        <f>P33+L33</f>
        <v>7697.92</v>
      </c>
    </row>
    <row r="34" spans="1:1021" ht="15" customHeight="1">
      <c r="A34" s="10">
        <v>22</v>
      </c>
      <c r="B34" s="21" t="s">
        <v>45</v>
      </c>
      <c r="C34" s="14" t="s">
        <v>19</v>
      </c>
      <c r="D34" s="21"/>
      <c r="E34" s="21" t="s">
        <v>46</v>
      </c>
      <c r="F34" s="31"/>
      <c r="G34" s="19" t="s">
        <v>47</v>
      </c>
      <c r="H34" s="80">
        <v>2</v>
      </c>
      <c r="I34" s="111"/>
      <c r="J34" s="111"/>
      <c r="K34" s="112"/>
      <c r="L34" s="112"/>
      <c r="M34" s="113"/>
      <c r="N34" s="111">
        <v>4</v>
      </c>
      <c r="O34" s="114">
        <v>8478.1200000000008</v>
      </c>
      <c r="P34" s="114">
        <v>8478.1200000000008</v>
      </c>
      <c r="Q34" s="115">
        <v>0</v>
      </c>
      <c r="R34" s="20"/>
      <c r="S34" s="20"/>
      <c r="U34" s="20"/>
    </row>
    <row r="35" spans="1:1021" ht="15" customHeight="1">
      <c r="A35" s="10">
        <v>23</v>
      </c>
      <c r="B35" s="21" t="s">
        <v>48</v>
      </c>
      <c r="C35" s="14" t="s">
        <v>19</v>
      </c>
      <c r="D35" s="10"/>
      <c r="E35" s="21" t="s">
        <v>24</v>
      </c>
      <c r="F35" s="23"/>
      <c r="G35" s="19" t="s">
        <v>22</v>
      </c>
      <c r="H35" s="92">
        <v>10</v>
      </c>
      <c r="I35" s="87">
        <v>3</v>
      </c>
      <c r="J35" s="87">
        <v>3</v>
      </c>
      <c r="K35" s="87">
        <v>2080.98</v>
      </c>
      <c r="L35" s="87">
        <v>2080.98</v>
      </c>
      <c r="M35" s="87">
        <f>K35-L35</f>
        <v>0</v>
      </c>
      <c r="N35" s="87">
        <v>6</v>
      </c>
      <c r="O35" s="99">
        <v>40600.49</v>
      </c>
      <c r="P35" s="99">
        <v>40600.49</v>
      </c>
      <c r="Q35" s="90">
        <f>O35-P35</f>
        <v>0</v>
      </c>
      <c r="R35" s="20">
        <f>P35+L35</f>
        <v>42681.47</v>
      </c>
    </row>
    <row r="36" spans="1:1021" ht="15" customHeight="1">
      <c r="A36" s="10">
        <v>24</v>
      </c>
      <c r="B36" s="21" t="s">
        <v>48</v>
      </c>
      <c r="C36" s="14" t="s">
        <v>19</v>
      </c>
      <c r="D36" s="10"/>
      <c r="E36" s="21" t="s">
        <v>24</v>
      </c>
      <c r="F36" s="22"/>
      <c r="G36" s="19" t="s">
        <v>25</v>
      </c>
      <c r="H36" s="96">
        <v>1</v>
      </c>
      <c r="I36" s="97"/>
      <c r="J36" s="97"/>
      <c r="K36" s="97"/>
      <c r="L36" s="97"/>
      <c r="M36" s="84"/>
      <c r="N36" s="97"/>
      <c r="O36" s="128"/>
      <c r="P36" s="128"/>
      <c r="Q36" s="84"/>
      <c r="R36" s="20"/>
      <c r="S36" s="20"/>
      <c r="U36" s="20"/>
    </row>
    <row r="37" spans="1:1021" ht="15" customHeight="1">
      <c r="A37" s="10">
        <v>25</v>
      </c>
      <c r="B37" s="21" t="s">
        <v>49</v>
      </c>
      <c r="C37" s="14" t="s">
        <v>38</v>
      </c>
      <c r="D37" s="10"/>
      <c r="E37" s="21" t="s">
        <v>24</v>
      </c>
      <c r="F37" s="23"/>
      <c r="G37" s="19" t="s">
        <v>22</v>
      </c>
      <c r="H37" s="92"/>
      <c r="I37" s="87"/>
      <c r="J37" s="87"/>
      <c r="K37" s="87"/>
      <c r="L37" s="87"/>
      <c r="M37" s="87">
        <f>K37-L37</f>
        <v>0</v>
      </c>
      <c r="N37" s="87"/>
      <c r="O37" s="87"/>
      <c r="P37" s="87"/>
      <c r="Q37" s="90">
        <f>O37-P37</f>
        <v>0</v>
      </c>
      <c r="R37" s="20">
        <f>P37+L37</f>
        <v>0</v>
      </c>
    </row>
    <row r="38" spans="1:1021" ht="15" customHeight="1">
      <c r="A38" s="10">
        <v>26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25</v>
      </c>
      <c r="H38" s="80">
        <v>5</v>
      </c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3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>
        <v>6</v>
      </c>
      <c r="O41" s="99">
        <f>21027.9+12472.94</f>
        <v>33500.840000000004</v>
      </c>
      <c r="P41" s="99">
        <f>21027.9+12472.94</f>
        <v>33500.840000000004</v>
      </c>
      <c r="Q41" s="90">
        <f>O41-P41</f>
        <v>0</v>
      </c>
      <c r="R41" s="20">
        <f>P41+L41</f>
        <v>33500.840000000004</v>
      </c>
      <c r="S41" s="20"/>
      <c r="U41" s="20"/>
    </row>
    <row r="42" spans="1:1021" ht="15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6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25</v>
      </c>
      <c r="I43" s="87"/>
      <c r="J43" s="87"/>
      <c r="K43" s="87"/>
      <c r="L43" s="87"/>
      <c r="M43" s="87">
        <f>K43-L43</f>
        <v>0</v>
      </c>
      <c r="N43" s="87">
        <f>34+18</f>
        <v>52</v>
      </c>
      <c r="O43" s="93">
        <f>90403.21+67023.65</f>
        <v>157426.85999999999</v>
      </c>
      <c r="P43" s="93">
        <v>87843.89</v>
      </c>
      <c r="Q43" s="90">
        <f>O43-P43</f>
        <v>69582.969999999987</v>
      </c>
      <c r="R43" s="20">
        <f>P43+L43</f>
        <v>87843.89</v>
      </c>
      <c r="S43" s="20"/>
      <c r="U43" s="20"/>
    </row>
    <row r="44" spans="1:1021" ht="15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>
        <v>1</v>
      </c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>K45-L45</f>
        <v>0</v>
      </c>
      <c r="N45" s="123"/>
      <c r="O45" s="124"/>
      <c r="P45" s="124"/>
      <c r="Q45" s="90">
        <f>O45-P45</f>
        <v>0</v>
      </c>
      <c r="R45" s="20">
        <f t="shared" ref="R45:R46" si="4">P45+L45</f>
        <v>0</v>
      </c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9</v>
      </c>
      <c r="I46" s="87"/>
      <c r="J46" s="87"/>
      <c r="K46" s="90"/>
      <c r="L46" s="90"/>
      <c r="M46" s="87">
        <f>K46-L46</f>
        <v>0</v>
      </c>
      <c r="N46" s="87">
        <v>17</v>
      </c>
      <c r="O46" s="90">
        <v>39357.18</v>
      </c>
      <c r="P46" s="90">
        <v>39357.18</v>
      </c>
      <c r="Q46" s="90">
        <f>O46-P46</f>
        <v>0</v>
      </c>
      <c r="R46" s="20">
        <f t="shared" si="4"/>
        <v>39357.18</v>
      </c>
      <c r="S46" s="20"/>
      <c r="U46" s="20"/>
    </row>
    <row r="47" spans="1:1021" ht="15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5</v>
      </c>
      <c r="J47" s="125">
        <v>5</v>
      </c>
      <c r="K47" s="126">
        <v>9643.08</v>
      </c>
      <c r="L47" s="126">
        <v>9643.08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13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>O48-P48</f>
        <v>0</v>
      </c>
      <c r="R48" s="20">
        <f>P48+L48</f>
        <v>19411.509999999998</v>
      </c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/>
      <c r="B51" s="21" t="s">
        <v>241</v>
      </c>
      <c r="C51" s="14"/>
      <c r="D51" s="10"/>
      <c r="E51" s="21"/>
      <c r="F51" s="22"/>
      <c r="G51" s="19" t="s">
        <v>25</v>
      </c>
      <c r="H51" s="80">
        <v>1</v>
      </c>
      <c r="I51" s="134"/>
      <c r="J51" s="134"/>
      <c r="K51" s="135"/>
      <c r="L51" s="135"/>
      <c r="M51" s="134"/>
      <c r="N51" s="134"/>
      <c r="O51" s="136"/>
      <c r="P51" s="136"/>
      <c r="Q51" s="137"/>
      <c r="R51" s="20"/>
      <c r="S51" s="20"/>
      <c r="U51" s="20"/>
    </row>
    <row r="52" spans="1:1021" ht="15" customHeight="1">
      <c r="A52" s="10">
        <v>40</v>
      </c>
      <c r="B52" s="21" t="s">
        <v>60</v>
      </c>
      <c r="C52" s="14" t="s">
        <v>19</v>
      </c>
      <c r="D52" s="10"/>
      <c r="E52" s="21" t="s">
        <v>58</v>
      </c>
      <c r="F52" s="23"/>
      <c r="G52" s="19" t="s">
        <v>22</v>
      </c>
      <c r="H52" s="92">
        <v>9</v>
      </c>
      <c r="I52" s="87">
        <v>2</v>
      </c>
      <c r="J52" s="87">
        <v>2</v>
      </c>
      <c r="K52" s="87">
        <v>1170.74</v>
      </c>
      <c r="L52" s="87">
        <v>1170.74</v>
      </c>
      <c r="M52" s="87">
        <f>K52-L52</f>
        <v>0</v>
      </c>
      <c r="N52" s="87">
        <v>13</v>
      </c>
      <c r="O52" s="90">
        <f>61427.9</f>
        <v>61427.9</v>
      </c>
      <c r="P52" s="90">
        <f>61427.9</f>
        <v>61427.9</v>
      </c>
      <c r="Q52" s="90">
        <f>O52-P52</f>
        <v>0</v>
      </c>
      <c r="R52" s="20">
        <f>P52+L52</f>
        <v>62598.64</v>
      </c>
    </row>
    <row r="53" spans="1:1021" ht="15" customHeight="1">
      <c r="A53" s="10">
        <v>41</v>
      </c>
      <c r="B53" s="21" t="s">
        <v>60</v>
      </c>
      <c r="C53" s="14" t="s">
        <v>19</v>
      </c>
      <c r="D53" s="10"/>
      <c r="E53" s="21" t="s">
        <v>58</v>
      </c>
      <c r="F53" s="22"/>
      <c r="G53" s="19" t="s">
        <v>47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>
        <f>P55+L55</f>
        <v>0</v>
      </c>
      <c r="S55" s="20"/>
      <c r="U55" s="20"/>
    </row>
    <row r="56" spans="1:1021" s="18" customFormat="1" ht="15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8</v>
      </c>
      <c r="J57" s="87">
        <v>8</v>
      </c>
      <c r="K57" s="87">
        <f>693.66+6108.16</f>
        <v>6801.82</v>
      </c>
      <c r="L57" s="87">
        <f>693.66+6108.16</f>
        <v>6801.82</v>
      </c>
      <c r="M57" s="87">
        <f>K57-L57</f>
        <v>0</v>
      </c>
      <c r="N57" s="87">
        <v>6</v>
      </c>
      <c r="O57" s="87">
        <f>10490.95+4905.97</f>
        <v>15396.920000000002</v>
      </c>
      <c r="P57" s="87">
        <f>10490.95+4905.97</f>
        <v>15396.920000000002</v>
      </c>
      <c r="Q57" s="90">
        <f>O57-P57</f>
        <v>0</v>
      </c>
      <c r="R57" s="20">
        <f>P57+L57</f>
        <v>22198.74</v>
      </c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>K59-L59</f>
        <v>0</v>
      </c>
      <c r="N59" s="87">
        <v>4</v>
      </c>
      <c r="O59" s="93">
        <v>55454.89</v>
      </c>
      <c r="P59" s="93">
        <v>55454.89</v>
      </c>
      <c r="Q59" s="90">
        <f>O59-P59</f>
        <v>0</v>
      </c>
      <c r="R59" s="20">
        <f t="shared" ref="R59:R60" si="5">P59+L59</f>
        <v>55454.89</v>
      </c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35</v>
      </c>
      <c r="I60" s="101">
        <v>20</v>
      </c>
      <c r="J60" s="101">
        <v>20</v>
      </c>
      <c r="K60" s="101">
        <v>31380.31</v>
      </c>
      <c r="L60" s="101">
        <v>31380.31</v>
      </c>
      <c r="M60" s="87">
        <f>K60-L60</f>
        <v>0</v>
      </c>
      <c r="N60" s="101">
        <v>55</v>
      </c>
      <c r="O60" s="102">
        <f>4091.91+28497.82+58640.29+38377.42</f>
        <v>129607.44</v>
      </c>
      <c r="P60" s="102">
        <f>4091.91+28497.82+58640.29+38377.42</f>
        <v>129607.44</v>
      </c>
      <c r="Q60" s="90">
        <f>O60-P60</f>
        <v>0</v>
      </c>
      <c r="R60" s="20">
        <f t="shared" si="5"/>
        <v>160987.75</v>
      </c>
      <c r="S60" s="20"/>
      <c r="U60" s="20"/>
    </row>
    <row r="61" spans="1:1021" s="3" customFormat="1" ht="15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/>
      <c r="B62" s="21" t="s">
        <v>257</v>
      </c>
      <c r="C62" s="14"/>
      <c r="D62" s="10"/>
      <c r="E62" s="21"/>
      <c r="F62" s="22"/>
      <c r="G62" s="19" t="s">
        <v>21</v>
      </c>
      <c r="H62" s="96">
        <v>1</v>
      </c>
      <c r="I62" s="97"/>
      <c r="J62" s="97"/>
      <c r="K62" s="97"/>
      <c r="L62" s="97"/>
      <c r="M62" s="84"/>
      <c r="N62" s="222"/>
      <c r="O62" s="225"/>
      <c r="P62" s="225"/>
      <c r="Q62" s="84"/>
      <c r="R62" s="20"/>
      <c r="S62" s="20"/>
      <c r="U62" s="20"/>
    </row>
    <row r="63" spans="1:1021" ht="15" customHeight="1">
      <c r="A63" s="10">
        <v>50</v>
      </c>
      <c r="B63" s="36" t="s">
        <v>68</v>
      </c>
      <c r="C63" s="14" t="s">
        <v>54</v>
      </c>
      <c r="D63" s="10" t="s">
        <v>69</v>
      </c>
      <c r="E63" s="21" t="s">
        <v>24</v>
      </c>
      <c r="F63" s="23"/>
      <c r="G63" s="19" t="s">
        <v>22</v>
      </c>
      <c r="H63" s="216"/>
      <c r="I63" s="146"/>
      <c r="J63" s="146"/>
      <c r="K63" s="146"/>
      <c r="L63" s="146"/>
      <c r="M63" s="87">
        <f>K63-L63</f>
        <v>0</v>
      </c>
      <c r="N63" s="146">
        <v>2</v>
      </c>
      <c r="O63" s="201">
        <v>10233.299999999999</v>
      </c>
      <c r="P63" s="201">
        <v>10233.299999999999</v>
      </c>
      <c r="Q63" s="90">
        <f>O63-P63</f>
        <v>0</v>
      </c>
      <c r="R63" s="20">
        <f>P63+L63</f>
        <v>10233.299999999999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v>51</v>
      </c>
      <c r="B64" s="21" t="s">
        <v>68</v>
      </c>
      <c r="C64" s="14"/>
      <c r="D64" s="10"/>
      <c r="E64" s="21"/>
      <c r="F64" s="22"/>
      <c r="G64" s="19" t="s">
        <v>25</v>
      </c>
      <c r="H64" s="80"/>
      <c r="I64" s="84"/>
      <c r="J64" s="84"/>
      <c r="K64" s="84"/>
      <c r="L64" s="84"/>
      <c r="M64" s="84"/>
      <c r="N64" s="142"/>
      <c r="O64" s="148"/>
      <c r="P64" s="148"/>
      <c r="Q64" s="84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</row>
    <row r="65" spans="1:1021" ht="15" customHeight="1">
      <c r="A65" s="10"/>
      <c r="B65" s="21" t="s">
        <v>248</v>
      </c>
      <c r="C65" s="14"/>
      <c r="D65" s="10"/>
      <c r="E65" s="21"/>
      <c r="F65" s="22"/>
      <c r="G65" s="19" t="s">
        <v>25</v>
      </c>
      <c r="H65" s="92">
        <v>1</v>
      </c>
      <c r="I65" s="87"/>
      <c r="J65" s="87"/>
      <c r="K65" s="87"/>
      <c r="L65" s="87"/>
      <c r="M65" s="87"/>
      <c r="N65" s="87"/>
      <c r="O65" s="93"/>
      <c r="P65" s="93"/>
      <c r="Q65" s="90"/>
      <c r="R65" s="18"/>
    </row>
    <row r="66" spans="1:1021" ht="15" customHeight="1">
      <c r="A66" s="10">
        <v>52</v>
      </c>
      <c r="B66" s="21" t="s">
        <v>70</v>
      </c>
      <c r="C66" s="14"/>
      <c r="D66" s="10"/>
      <c r="E66" s="21"/>
      <c r="F66" s="22"/>
      <c r="G66" s="19" t="s">
        <v>21</v>
      </c>
      <c r="H66" s="80">
        <v>2</v>
      </c>
      <c r="I66" s="127">
        <v>4</v>
      </c>
      <c r="J66" s="127">
        <v>4</v>
      </c>
      <c r="K66" s="143">
        <v>19904</v>
      </c>
      <c r="L66" s="143">
        <v>19904</v>
      </c>
      <c r="M66" s="127"/>
      <c r="N66" s="84"/>
      <c r="O66" s="95"/>
      <c r="P66" s="95"/>
      <c r="Q66" s="84"/>
      <c r="R66" s="20"/>
      <c r="S66" s="20"/>
      <c r="U66" s="20"/>
    </row>
    <row r="67" spans="1:1021" ht="15" customHeight="1">
      <c r="A67" s="10">
        <v>53</v>
      </c>
      <c r="B67" s="21" t="s">
        <v>71</v>
      </c>
      <c r="C67" s="14" t="s">
        <v>19</v>
      </c>
      <c r="D67" s="10"/>
      <c r="E67" s="21" t="s">
        <v>20</v>
      </c>
      <c r="F67" s="23"/>
      <c r="G67" s="19" t="s">
        <v>22</v>
      </c>
      <c r="H67" s="92">
        <v>17</v>
      </c>
      <c r="I67" s="87">
        <v>6</v>
      </c>
      <c r="J67" s="87">
        <v>6</v>
      </c>
      <c r="K67" s="87">
        <v>7169.74</v>
      </c>
      <c r="L67" s="87">
        <v>7169.74</v>
      </c>
      <c r="M67" s="87">
        <f t="shared" ref="M67" si="6">K67-L67</f>
        <v>0</v>
      </c>
      <c r="N67" s="87">
        <v>12</v>
      </c>
      <c r="O67" s="93">
        <v>62274.21</v>
      </c>
      <c r="P67" s="93">
        <v>62274.21</v>
      </c>
      <c r="Q67" s="90">
        <f>O67-P67</f>
        <v>0</v>
      </c>
      <c r="R67" s="20">
        <f t="shared" ref="R67:R68" si="7">P67+L67</f>
        <v>69443.95</v>
      </c>
      <c r="S67" s="20"/>
      <c r="U67" s="20"/>
    </row>
    <row r="68" spans="1:1021" ht="15" customHeight="1">
      <c r="A68" s="10">
        <v>54</v>
      </c>
      <c r="B68" s="21" t="s">
        <v>72</v>
      </c>
      <c r="C68" s="14" t="s">
        <v>19</v>
      </c>
      <c r="D68" s="10"/>
      <c r="E68" s="21" t="s">
        <v>24</v>
      </c>
      <c r="F68" s="22"/>
      <c r="G68" s="19" t="s">
        <v>22</v>
      </c>
      <c r="H68" s="92">
        <v>11</v>
      </c>
      <c r="I68" s="87">
        <v>3</v>
      </c>
      <c r="J68" s="87">
        <v>3</v>
      </c>
      <c r="K68" s="87">
        <v>6147.09</v>
      </c>
      <c r="L68" s="87">
        <v>6147.09</v>
      </c>
      <c r="M68" s="87">
        <f>K68-L68</f>
        <v>0</v>
      </c>
      <c r="N68" s="87">
        <v>8</v>
      </c>
      <c r="O68" s="93">
        <v>15314.75</v>
      </c>
      <c r="P68" s="93">
        <v>15314.75</v>
      </c>
      <c r="Q68" s="90">
        <f>O68-P68</f>
        <v>0</v>
      </c>
      <c r="R68" s="20">
        <f t="shared" si="7"/>
        <v>21461.84</v>
      </c>
      <c r="S68" s="20"/>
      <c r="U68" s="20"/>
    </row>
    <row r="69" spans="1:1021" s="3" customFormat="1" ht="15" customHeight="1">
      <c r="A69" s="10">
        <v>55</v>
      </c>
      <c r="B69" s="29" t="s">
        <v>72</v>
      </c>
      <c r="C69" s="14"/>
      <c r="D69" s="10"/>
      <c r="E69" s="21"/>
      <c r="F69" s="22"/>
      <c r="G69" s="19" t="s">
        <v>25</v>
      </c>
      <c r="H69" s="80"/>
      <c r="I69" s="104"/>
      <c r="J69" s="104"/>
      <c r="K69" s="104"/>
      <c r="L69" s="104"/>
      <c r="M69" s="104"/>
      <c r="N69" s="104"/>
      <c r="O69" s="121"/>
      <c r="P69" s="121"/>
      <c r="Q69" s="104"/>
    </row>
    <row r="70" spans="1:1021" ht="15" customHeight="1">
      <c r="A70" s="10">
        <v>56</v>
      </c>
      <c r="B70" s="21" t="s">
        <v>73</v>
      </c>
      <c r="C70" s="14"/>
      <c r="D70" s="10"/>
      <c r="E70" s="21"/>
      <c r="F70" s="23"/>
      <c r="G70" s="19" t="s">
        <v>25</v>
      </c>
      <c r="H70" s="96">
        <v>19</v>
      </c>
      <c r="I70" s="97"/>
      <c r="J70" s="97"/>
      <c r="K70" s="97"/>
      <c r="L70" s="97"/>
      <c r="M70" s="84"/>
      <c r="N70" s="97"/>
      <c r="O70" s="128"/>
      <c r="P70" s="128"/>
      <c r="Q70" s="13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</row>
    <row r="71" spans="1:1021" ht="15" customHeight="1">
      <c r="A71" s="10">
        <v>57</v>
      </c>
      <c r="B71" s="21" t="s">
        <v>74</v>
      </c>
      <c r="C71" s="14" t="s">
        <v>54</v>
      </c>
      <c r="D71" s="10"/>
      <c r="E71" s="21" t="s">
        <v>20</v>
      </c>
      <c r="F71" s="23"/>
      <c r="G71" s="19" t="s">
        <v>22</v>
      </c>
      <c r="H71" s="92">
        <v>5</v>
      </c>
      <c r="I71" s="87"/>
      <c r="J71" s="87"/>
      <c r="K71" s="87"/>
      <c r="L71" s="87"/>
      <c r="M71" s="87">
        <f>K71-L71</f>
        <v>0</v>
      </c>
      <c r="N71" s="87"/>
      <c r="O71" s="87"/>
      <c r="P71" s="87"/>
      <c r="Q71" s="90">
        <f>O71-P71</f>
        <v>0</v>
      </c>
      <c r="R71" s="20">
        <f>P71+L71</f>
        <v>0</v>
      </c>
      <c r="S71" s="20"/>
      <c r="U71" s="20"/>
    </row>
    <row r="72" spans="1:1021" ht="15" customHeight="1">
      <c r="A72" s="10">
        <v>58</v>
      </c>
      <c r="B72" s="34" t="s">
        <v>74</v>
      </c>
      <c r="C72" s="14" t="s">
        <v>54</v>
      </c>
      <c r="D72" s="10"/>
      <c r="E72" s="21" t="s">
        <v>20</v>
      </c>
      <c r="F72" s="22"/>
      <c r="G72" s="19" t="s">
        <v>21</v>
      </c>
      <c r="H72" s="80"/>
      <c r="I72" s="115"/>
      <c r="J72" s="115"/>
      <c r="K72" s="120"/>
      <c r="L72" s="120"/>
      <c r="M72" s="115"/>
      <c r="N72" s="83"/>
      <c r="O72" s="122"/>
      <c r="P72" s="122"/>
      <c r="Q72" s="84"/>
      <c r="R72" s="18"/>
    </row>
    <row r="73" spans="1:1021" ht="15" customHeight="1">
      <c r="A73" s="10">
        <v>59</v>
      </c>
      <c r="B73" s="21" t="s">
        <v>75</v>
      </c>
      <c r="C73" s="14"/>
      <c r="D73" s="10"/>
      <c r="E73" s="21" t="s">
        <v>24</v>
      </c>
      <c r="F73" s="23"/>
      <c r="G73" s="19" t="s">
        <v>22</v>
      </c>
      <c r="H73" s="92"/>
      <c r="I73" s="101"/>
      <c r="J73" s="101"/>
      <c r="K73" s="101"/>
      <c r="L73" s="101"/>
      <c r="M73" s="87">
        <f>K73-L73</f>
        <v>0</v>
      </c>
      <c r="N73" s="101"/>
      <c r="O73" s="144"/>
      <c r="P73" s="144"/>
      <c r="Q73" s="90">
        <f>O73-P73</f>
        <v>0</v>
      </c>
      <c r="R73" s="20">
        <f>P73+L73</f>
        <v>0</v>
      </c>
      <c r="S73" s="20"/>
      <c r="U73" s="20"/>
    </row>
    <row r="74" spans="1:1021" ht="15" customHeight="1">
      <c r="A74" s="10">
        <v>60</v>
      </c>
      <c r="B74" s="21" t="s">
        <v>75</v>
      </c>
      <c r="C74" s="14" t="s">
        <v>19</v>
      </c>
      <c r="D74" s="21"/>
      <c r="E74" s="21" t="s">
        <v>24</v>
      </c>
      <c r="F74" s="21"/>
      <c r="G74" s="19" t="s">
        <v>25</v>
      </c>
      <c r="H74" s="80"/>
      <c r="I74" s="84"/>
      <c r="J74" s="84"/>
      <c r="K74" s="94"/>
      <c r="L74" s="94"/>
      <c r="M74" s="84"/>
      <c r="N74" s="84"/>
      <c r="O74" s="95"/>
      <c r="P74" s="95"/>
      <c r="Q74" s="84"/>
      <c r="R74" s="18"/>
    </row>
    <row r="75" spans="1:1021" ht="15" customHeight="1">
      <c r="A75" s="10">
        <v>61</v>
      </c>
      <c r="B75" s="21" t="s">
        <v>76</v>
      </c>
      <c r="C75" s="14" t="s">
        <v>19</v>
      </c>
      <c r="D75" s="10"/>
      <c r="E75" s="21" t="s">
        <v>58</v>
      </c>
      <c r="F75" s="23"/>
      <c r="G75" s="19" t="s">
        <v>22</v>
      </c>
      <c r="H75" s="92">
        <v>10</v>
      </c>
      <c r="I75" s="87"/>
      <c r="J75" s="87"/>
      <c r="K75" s="87"/>
      <c r="L75" s="87"/>
      <c r="M75" s="87">
        <f>K75-L75</f>
        <v>0</v>
      </c>
      <c r="N75" s="109">
        <v>40</v>
      </c>
      <c r="O75" s="145">
        <f>26721.2+80048.76</f>
        <v>106769.95999999999</v>
      </c>
      <c r="P75" s="145">
        <f>26721.2+80048.76</f>
        <v>106769.95999999999</v>
      </c>
      <c r="Q75" s="90">
        <f>O75-P75</f>
        <v>0</v>
      </c>
      <c r="R75" s="20">
        <f>P75+L75</f>
        <v>106769.95999999999</v>
      </c>
      <c r="S75" s="20"/>
      <c r="U75" s="20"/>
    </row>
    <row r="76" spans="1:1021" s="3" customFormat="1" ht="15" customHeight="1">
      <c r="A76" s="10">
        <v>62</v>
      </c>
      <c r="B76" s="37" t="s">
        <v>76</v>
      </c>
      <c r="C76" s="14" t="s">
        <v>19</v>
      </c>
      <c r="D76" s="10"/>
      <c r="E76" s="21" t="s">
        <v>58</v>
      </c>
      <c r="F76" s="22"/>
      <c r="G76" s="19" t="s">
        <v>47</v>
      </c>
      <c r="H76" s="80">
        <v>2</v>
      </c>
      <c r="I76" s="84"/>
      <c r="J76" s="84"/>
      <c r="K76" s="84"/>
      <c r="L76" s="84"/>
      <c r="M76" s="84"/>
      <c r="N76" s="82">
        <v>4</v>
      </c>
      <c r="O76" s="129">
        <v>8460.5499999999993</v>
      </c>
      <c r="P76" s="129">
        <v>8460.5499999999993</v>
      </c>
      <c r="Q76" s="84">
        <v>0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</row>
    <row r="77" spans="1:1021" ht="15" customHeight="1">
      <c r="A77" s="10">
        <v>63</v>
      </c>
      <c r="B77" s="21" t="s">
        <v>76</v>
      </c>
      <c r="C77" s="14" t="s">
        <v>19</v>
      </c>
      <c r="D77" s="10"/>
      <c r="E77" s="21" t="s">
        <v>58</v>
      </c>
      <c r="F77" s="22"/>
      <c r="G77" s="19" t="s">
        <v>25</v>
      </c>
      <c r="H77" s="80">
        <v>2</v>
      </c>
      <c r="I77" s="84"/>
      <c r="J77" s="84"/>
      <c r="K77" s="94"/>
      <c r="L77" s="94"/>
      <c r="M77" s="84"/>
      <c r="N77" s="84"/>
      <c r="O77" s="95"/>
      <c r="P77" s="95"/>
      <c r="Q77" s="84"/>
      <c r="R77" s="18"/>
    </row>
    <row r="78" spans="1:1021" ht="15" customHeight="1">
      <c r="A78" s="10">
        <v>64</v>
      </c>
      <c r="B78" s="21" t="s">
        <v>77</v>
      </c>
      <c r="C78" s="14" t="s">
        <v>19</v>
      </c>
      <c r="D78" s="10"/>
      <c r="E78" s="21" t="s">
        <v>78</v>
      </c>
      <c r="F78" s="23"/>
      <c r="G78" s="19" t="s">
        <v>22</v>
      </c>
      <c r="H78" s="92">
        <v>15</v>
      </c>
      <c r="I78" s="87">
        <v>2</v>
      </c>
      <c r="J78" s="87">
        <v>2</v>
      </c>
      <c r="K78" s="87">
        <v>2146.88</v>
      </c>
      <c r="L78" s="87">
        <v>2146.88</v>
      </c>
      <c r="M78" s="87">
        <f>K78-L78</f>
        <v>0</v>
      </c>
      <c r="N78" s="146">
        <v>32</v>
      </c>
      <c r="O78" s="147">
        <v>89309.05</v>
      </c>
      <c r="P78" s="147">
        <v>89309.05</v>
      </c>
      <c r="Q78" s="90">
        <f>O78-P78</f>
        <v>0</v>
      </c>
      <c r="R78" s="20">
        <f t="shared" ref="R78:R80" si="8">P78+L78</f>
        <v>91455.930000000008</v>
      </c>
      <c r="S78" s="20"/>
      <c r="U78" s="20"/>
    </row>
    <row r="79" spans="1:1021" ht="15" customHeight="1">
      <c r="A79" s="10">
        <v>65</v>
      </c>
      <c r="B79" s="21" t="s">
        <v>79</v>
      </c>
      <c r="C79" s="14"/>
      <c r="D79" s="10"/>
      <c r="E79" s="21"/>
      <c r="F79" s="23"/>
      <c r="G79" s="19" t="s">
        <v>22</v>
      </c>
      <c r="H79" s="92"/>
      <c r="I79" s="87"/>
      <c r="J79" s="87"/>
      <c r="K79" s="87"/>
      <c r="L79" s="87"/>
      <c r="M79" s="87">
        <f>K79-L79</f>
        <v>0</v>
      </c>
      <c r="N79" s="146"/>
      <c r="O79" s="146"/>
      <c r="P79" s="146"/>
      <c r="Q79" s="90">
        <f>O79-P79</f>
        <v>0</v>
      </c>
      <c r="R79" s="20">
        <f t="shared" si="8"/>
        <v>0</v>
      </c>
      <c r="S79" s="20"/>
      <c r="U79" s="20"/>
    </row>
    <row r="80" spans="1:1021" s="3" customFormat="1" ht="15" customHeight="1">
      <c r="A80" s="10">
        <v>66</v>
      </c>
      <c r="B80" s="21" t="s">
        <v>80</v>
      </c>
      <c r="C80" s="14" t="s">
        <v>19</v>
      </c>
      <c r="D80" s="10"/>
      <c r="E80" s="21" t="s">
        <v>43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>K80-L80</f>
        <v>0</v>
      </c>
      <c r="N80" s="146">
        <v>4</v>
      </c>
      <c r="O80" s="147">
        <v>4988.75</v>
      </c>
      <c r="P80" s="147">
        <v>4988.75</v>
      </c>
      <c r="Q80" s="90">
        <f>O80-P80</f>
        <v>0</v>
      </c>
      <c r="R80" s="20">
        <f t="shared" si="8"/>
        <v>4988.75</v>
      </c>
      <c r="S80" s="20"/>
      <c r="U80" s="20"/>
    </row>
    <row r="81" spans="1:21" s="3" customFormat="1" ht="15" customHeight="1">
      <c r="A81" s="10">
        <v>67</v>
      </c>
      <c r="B81" s="21" t="s">
        <v>80</v>
      </c>
      <c r="C81" s="14" t="s">
        <v>19</v>
      </c>
      <c r="D81" s="10"/>
      <c r="E81" s="21" t="s">
        <v>43</v>
      </c>
      <c r="F81" s="22"/>
      <c r="G81" s="19" t="s">
        <v>44</v>
      </c>
      <c r="H81" s="80">
        <v>2</v>
      </c>
      <c r="I81" s="105"/>
      <c r="J81" s="105"/>
      <c r="K81" s="104"/>
      <c r="L81" s="106"/>
      <c r="M81" s="105"/>
      <c r="N81" s="107">
        <v>2</v>
      </c>
      <c r="O81" s="108">
        <v>4140.9399999999996</v>
      </c>
      <c r="P81" s="108">
        <v>4140.9399999999996</v>
      </c>
      <c r="Q81" s="107"/>
      <c r="R81" s="18"/>
    </row>
    <row r="82" spans="1:21" s="3" customFormat="1" ht="15" customHeight="1">
      <c r="A82" s="10">
        <v>68</v>
      </c>
      <c r="B82" s="21" t="s">
        <v>81</v>
      </c>
      <c r="C82" s="14" t="s">
        <v>19</v>
      </c>
      <c r="D82" s="10"/>
      <c r="E82" s="21" t="s">
        <v>36</v>
      </c>
      <c r="F82" s="22"/>
      <c r="G82" s="19" t="s">
        <v>22</v>
      </c>
      <c r="H82" s="92">
        <v>5</v>
      </c>
      <c r="I82" s="87"/>
      <c r="J82" s="87"/>
      <c r="K82" s="87"/>
      <c r="L82" s="87"/>
      <c r="M82" s="87">
        <f>K82-L82</f>
        <v>0</v>
      </c>
      <c r="N82" s="87">
        <v>9</v>
      </c>
      <c r="O82" s="93">
        <v>16279.48</v>
      </c>
      <c r="P82" s="93">
        <v>16279.48</v>
      </c>
      <c r="Q82" s="90">
        <f>O82-P82</f>
        <v>0</v>
      </c>
      <c r="R82" s="20">
        <f t="shared" ref="R82:R84" si="9">P82+L82</f>
        <v>16279.48</v>
      </c>
      <c r="S82" s="20"/>
      <c r="U82" s="20"/>
    </row>
    <row r="83" spans="1:21" s="3" customFormat="1" ht="15" customHeight="1">
      <c r="A83" s="10">
        <v>69</v>
      </c>
      <c r="B83" s="21" t="s">
        <v>82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3</v>
      </c>
      <c r="I83" s="87"/>
      <c r="J83" s="87"/>
      <c r="K83" s="90"/>
      <c r="L83" s="90"/>
      <c r="M83" s="87">
        <f>K83-L83</f>
        <v>0</v>
      </c>
      <c r="N83" s="87">
        <v>9</v>
      </c>
      <c r="O83" s="90">
        <v>12065.88</v>
      </c>
      <c r="P83" s="90">
        <v>12065.88</v>
      </c>
      <c r="Q83" s="90">
        <f>O83-P83</f>
        <v>0</v>
      </c>
      <c r="R83" s="20">
        <f t="shared" si="9"/>
        <v>12065.88</v>
      </c>
      <c r="S83" s="20"/>
      <c r="U83" s="20"/>
    </row>
    <row r="84" spans="1:21" s="3" customFormat="1" ht="15" customHeight="1">
      <c r="A84" s="10">
        <v>70</v>
      </c>
      <c r="B84" s="21" t="s">
        <v>83</v>
      </c>
      <c r="C84" s="14" t="s">
        <v>54</v>
      </c>
      <c r="D84" s="10" t="s">
        <v>69</v>
      </c>
      <c r="E84" s="21" t="s">
        <v>24</v>
      </c>
      <c r="F84" s="23"/>
      <c r="G84" s="19" t="s">
        <v>22</v>
      </c>
      <c r="H84" s="92">
        <v>13</v>
      </c>
      <c r="I84" s="87">
        <v>3</v>
      </c>
      <c r="J84" s="87">
        <v>3</v>
      </c>
      <c r="K84" s="87">
        <v>4341.37</v>
      </c>
      <c r="L84" s="87">
        <v>4341.37</v>
      </c>
      <c r="M84" s="87">
        <f t="shared" ref="M84" si="10">K84-L84</f>
        <v>0</v>
      </c>
      <c r="N84" s="87">
        <v>12</v>
      </c>
      <c r="O84" s="90">
        <v>59808.7</v>
      </c>
      <c r="P84" s="90">
        <v>59808.7</v>
      </c>
      <c r="Q84" s="90">
        <f>O84-P84</f>
        <v>0</v>
      </c>
      <c r="R84" s="20">
        <f t="shared" si="9"/>
        <v>64150.07</v>
      </c>
      <c r="S84" s="20"/>
      <c r="U84" s="20"/>
    </row>
    <row r="85" spans="1:21" s="3" customFormat="1" ht="15" customHeight="1">
      <c r="A85" s="10">
        <v>71</v>
      </c>
      <c r="B85" s="21" t="s">
        <v>83</v>
      </c>
      <c r="C85" s="14" t="s">
        <v>54</v>
      </c>
      <c r="D85" s="10" t="s">
        <v>69</v>
      </c>
      <c r="E85" s="21" t="s">
        <v>24</v>
      </c>
      <c r="F85" s="22"/>
      <c r="G85" s="19" t="s">
        <v>25</v>
      </c>
      <c r="H85" s="80">
        <v>1</v>
      </c>
      <c r="I85" s="84"/>
      <c r="J85" s="84"/>
      <c r="K85" s="94"/>
      <c r="L85" s="94"/>
      <c r="M85" s="84"/>
      <c r="N85" s="84"/>
      <c r="O85" s="95"/>
      <c r="P85" s="95"/>
      <c r="Q85" s="84"/>
    </row>
    <row r="86" spans="1:21" s="3" customFormat="1" ht="15" customHeight="1">
      <c r="A86" s="10">
        <v>72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47</v>
      </c>
      <c r="H86" s="80">
        <v>5</v>
      </c>
      <c r="I86" s="84"/>
      <c r="J86" s="84"/>
      <c r="K86" s="84"/>
      <c r="L86" s="84"/>
      <c r="M86" s="84"/>
      <c r="N86" s="84">
        <v>5</v>
      </c>
      <c r="O86" s="95">
        <v>16064.8</v>
      </c>
      <c r="P86" s="95">
        <v>16064.8</v>
      </c>
      <c r="Q86" s="84">
        <v>0</v>
      </c>
    </row>
    <row r="87" spans="1:21" s="3" customFormat="1" ht="15" customHeight="1">
      <c r="A87" s="10">
        <v>73</v>
      </c>
      <c r="B87" s="29" t="s">
        <v>84</v>
      </c>
      <c r="C87" s="14" t="s">
        <v>19</v>
      </c>
      <c r="D87" s="10"/>
      <c r="E87" s="21" t="s">
        <v>85</v>
      </c>
      <c r="F87" s="22"/>
      <c r="G87" s="19" t="s">
        <v>22</v>
      </c>
      <c r="H87" s="92">
        <v>34</v>
      </c>
      <c r="I87" s="87">
        <v>29</v>
      </c>
      <c r="J87" s="87">
        <v>29</v>
      </c>
      <c r="K87" s="87">
        <v>40757.39</v>
      </c>
      <c r="L87" s="87">
        <v>40757.39</v>
      </c>
      <c r="M87" s="87">
        <f t="shared" ref="M87" si="11">K87-L87</f>
        <v>0</v>
      </c>
      <c r="N87" s="87">
        <v>10</v>
      </c>
      <c r="O87" s="87">
        <v>12911.34</v>
      </c>
      <c r="P87" s="87">
        <v>12911.34</v>
      </c>
      <c r="Q87" s="90">
        <f>O87-P87</f>
        <v>0</v>
      </c>
      <c r="R87" s="20">
        <f t="shared" ref="R87:R88" si="12">P87+L87</f>
        <v>53668.729999999996</v>
      </c>
      <c r="S87" s="20"/>
      <c r="U87" s="20"/>
    </row>
    <row r="88" spans="1:21" s="3" customFormat="1" ht="15" customHeight="1">
      <c r="A88" s="10">
        <v>74</v>
      </c>
      <c r="B88" s="21" t="s">
        <v>86</v>
      </c>
      <c r="C88" s="14" t="s">
        <v>19</v>
      </c>
      <c r="D88" s="10"/>
      <c r="E88" s="21" t="s">
        <v>24</v>
      </c>
      <c r="F88" s="23"/>
      <c r="G88" s="19" t="s">
        <v>22</v>
      </c>
      <c r="H88" s="92">
        <v>5</v>
      </c>
      <c r="I88" s="87"/>
      <c r="J88" s="87"/>
      <c r="K88" s="90"/>
      <c r="L88" s="90"/>
      <c r="M88" s="87">
        <f>K88-L88</f>
        <v>0</v>
      </c>
      <c r="N88" s="87">
        <v>7</v>
      </c>
      <c r="O88" s="90">
        <v>50530.2</v>
      </c>
      <c r="P88" s="90">
        <v>50530.2</v>
      </c>
      <c r="Q88" s="90">
        <f>O88-P88</f>
        <v>0</v>
      </c>
      <c r="R88" s="20">
        <f t="shared" si="12"/>
        <v>50530.2</v>
      </c>
      <c r="S88" s="20"/>
      <c r="U88" s="20"/>
    </row>
    <row r="89" spans="1:21" s="3" customFormat="1" ht="15" customHeight="1">
      <c r="A89" s="10">
        <v>75</v>
      </c>
      <c r="B89" s="21" t="s">
        <v>87</v>
      </c>
      <c r="C89" s="14" t="s">
        <v>19</v>
      </c>
      <c r="D89" s="10"/>
      <c r="E89" s="21" t="s">
        <v>24</v>
      </c>
      <c r="F89" s="22" t="s">
        <v>88</v>
      </c>
      <c r="G89" s="19" t="s">
        <v>25</v>
      </c>
      <c r="H89" s="80"/>
      <c r="I89" s="104"/>
      <c r="J89" s="104"/>
      <c r="K89" s="104"/>
      <c r="L89" s="104"/>
      <c r="M89" s="104"/>
      <c r="N89" s="104"/>
      <c r="O89" s="104"/>
      <c r="P89" s="104"/>
      <c r="Q89" s="104"/>
      <c r="R89" s="18"/>
    </row>
    <row r="90" spans="1:21" s="3" customFormat="1" ht="15" customHeight="1">
      <c r="A90" s="10">
        <v>76</v>
      </c>
      <c r="B90" s="21" t="s">
        <v>89</v>
      </c>
      <c r="C90" s="14"/>
      <c r="D90" s="10"/>
      <c r="E90" s="21"/>
      <c r="F90" s="23"/>
      <c r="G90" s="19"/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77</v>
      </c>
      <c r="B91" s="21" t="s">
        <v>89</v>
      </c>
      <c r="C91" s="14"/>
      <c r="D91" s="10"/>
      <c r="E91" s="21"/>
      <c r="F91" s="23"/>
      <c r="G91" s="19" t="s">
        <v>25</v>
      </c>
      <c r="H91" s="92"/>
      <c r="I91" s="87"/>
      <c r="J91" s="87"/>
      <c r="K91" s="87"/>
      <c r="L91" s="87"/>
      <c r="M91" s="87"/>
      <c r="N91" s="87"/>
      <c r="O91" s="93"/>
      <c r="P91" s="93"/>
      <c r="Q91" s="90"/>
    </row>
    <row r="92" spans="1:21" s="3" customFormat="1" ht="15" customHeight="1">
      <c r="A92" s="10">
        <v>78</v>
      </c>
      <c r="B92" s="21" t="s">
        <v>90</v>
      </c>
      <c r="C92" s="14" t="s">
        <v>38</v>
      </c>
      <c r="D92" s="10"/>
      <c r="E92" s="21" t="s">
        <v>24</v>
      </c>
      <c r="F92" s="23"/>
      <c r="G92" s="19" t="s">
        <v>22</v>
      </c>
      <c r="H92" s="92">
        <v>8</v>
      </c>
      <c r="I92" s="87"/>
      <c r="J92" s="87"/>
      <c r="K92" s="87"/>
      <c r="L92" s="87"/>
      <c r="M92" s="87">
        <f>K92-L92</f>
        <v>0</v>
      </c>
      <c r="N92" s="87">
        <v>6</v>
      </c>
      <c r="O92" s="93">
        <f>15251.49+7088.73</f>
        <v>22340.22</v>
      </c>
      <c r="P92" s="93">
        <v>15251.49</v>
      </c>
      <c r="Q92" s="90">
        <f>O92-P92</f>
        <v>7088.7300000000014</v>
      </c>
      <c r="R92" s="20">
        <f t="shared" ref="R92:R93" si="13">P92+L92</f>
        <v>15251.49</v>
      </c>
      <c r="S92" s="20"/>
      <c r="U92" s="20"/>
    </row>
    <row r="93" spans="1:21" s="3" customFormat="1" ht="15" customHeight="1">
      <c r="A93" s="10">
        <v>79</v>
      </c>
      <c r="B93" s="21" t="s">
        <v>91</v>
      </c>
      <c r="C93" s="14" t="s">
        <v>19</v>
      </c>
      <c r="D93" s="10"/>
      <c r="E93" s="21" t="s">
        <v>24</v>
      </c>
      <c r="F93" s="23"/>
      <c r="G93" s="19" t="s">
        <v>22</v>
      </c>
      <c r="H93" s="92">
        <v>5</v>
      </c>
      <c r="I93" s="87"/>
      <c r="J93" s="87"/>
      <c r="K93" s="87"/>
      <c r="L93" s="87"/>
      <c r="M93" s="87">
        <f>K93-L93</f>
        <v>0</v>
      </c>
      <c r="N93" s="87"/>
      <c r="O93" s="93"/>
      <c r="P93" s="93"/>
      <c r="Q93" s="90">
        <f>O93-P93</f>
        <v>0</v>
      </c>
      <c r="R93" s="20">
        <f t="shared" si="13"/>
        <v>0</v>
      </c>
      <c r="S93" s="20"/>
      <c r="U93" s="20"/>
    </row>
    <row r="94" spans="1:21" s="3" customFormat="1" ht="15" customHeight="1">
      <c r="A94" s="10">
        <v>80</v>
      </c>
      <c r="B94" s="29" t="s">
        <v>91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2"/>
      <c r="Q94" s="84"/>
    </row>
    <row r="95" spans="1:21" s="3" customFormat="1" ht="15" customHeight="1">
      <c r="A95" s="10">
        <v>81</v>
      </c>
      <c r="B95" s="29" t="s">
        <v>92</v>
      </c>
      <c r="C95" s="14"/>
      <c r="D95" s="10"/>
      <c r="E95" s="21"/>
      <c r="F95" s="22"/>
      <c r="G95" s="19" t="s">
        <v>25</v>
      </c>
      <c r="H95" s="80"/>
      <c r="I95" s="84"/>
      <c r="J95" s="84"/>
      <c r="K95" s="84"/>
      <c r="L95" s="84"/>
      <c r="M95" s="84"/>
      <c r="N95" s="142"/>
      <c r="O95" s="148"/>
      <c r="P95" s="148"/>
      <c r="Q95" s="84"/>
      <c r="R95" s="18"/>
    </row>
    <row r="96" spans="1:21" s="3" customFormat="1" ht="15" customHeight="1">
      <c r="A96" s="10">
        <v>82</v>
      </c>
      <c r="B96" s="21" t="s">
        <v>93</v>
      </c>
      <c r="C96" s="14" t="s">
        <v>19</v>
      </c>
      <c r="D96" s="10"/>
      <c r="E96" s="21" t="s">
        <v>24</v>
      </c>
      <c r="F96" s="23"/>
      <c r="G96" s="19" t="s">
        <v>22</v>
      </c>
      <c r="H96" s="92"/>
      <c r="I96" s="87"/>
      <c r="J96" s="87"/>
      <c r="K96" s="90"/>
      <c r="L96" s="90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ref="R96:R99" si="14">P96+L96</f>
        <v>0</v>
      </c>
      <c r="S96" s="20"/>
      <c r="U96" s="20"/>
    </row>
    <row r="97" spans="1:1021" s="3" customFormat="1" ht="15" customHeight="1">
      <c r="A97" s="10">
        <v>83</v>
      </c>
      <c r="B97" s="21" t="s">
        <v>94</v>
      </c>
      <c r="C97" s="14" t="s">
        <v>19</v>
      </c>
      <c r="D97" s="10"/>
      <c r="E97" s="35" t="s">
        <v>78</v>
      </c>
      <c r="F97" s="23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4"/>
        <v>0</v>
      </c>
      <c r="S97" s="20"/>
      <c r="U97" s="20"/>
    </row>
    <row r="98" spans="1:1021" s="3" customFormat="1" ht="15" customHeight="1">
      <c r="A98" s="10">
        <v>84</v>
      </c>
      <c r="B98" s="21" t="s">
        <v>95</v>
      </c>
      <c r="C98" s="14" t="s">
        <v>19</v>
      </c>
      <c r="D98" s="10"/>
      <c r="E98" s="35" t="s">
        <v>24</v>
      </c>
      <c r="F98" s="22"/>
      <c r="G98" s="19" t="s">
        <v>22</v>
      </c>
      <c r="H98" s="92"/>
      <c r="I98" s="87"/>
      <c r="J98" s="87"/>
      <c r="K98" s="87"/>
      <c r="L98" s="87"/>
      <c r="M98" s="87">
        <f>K98-L98</f>
        <v>0</v>
      </c>
      <c r="N98" s="87"/>
      <c r="O98" s="93"/>
      <c r="P98" s="93"/>
      <c r="Q98" s="90">
        <f>O98-P98</f>
        <v>0</v>
      </c>
      <c r="R98" s="20">
        <f t="shared" si="14"/>
        <v>0</v>
      </c>
      <c r="S98" s="20"/>
      <c r="U98" s="20"/>
    </row>
    <row r="99" spans="1:1021" s="3" customFormat="1" ht="15" customHeight="1">
      <c r="A99" s="10">
        <v>85</v>
      </c>
      <c r="B99" s="21" t="s">
        <v>96</v>
      </c>
      <c r="C99" s="14" t="s">
        <v>19</v>
      </c>
      <c r="D99" s="10"/>
      <c r="E99" s="35" t="s">
        <v>24</v>
      </c>
      <c r="F99" s="23"/>
      <c r="G99" s="19" t="s">
        <v>22</v>
      </c>
      <c r="H99" s="92">
        <v>7</v>
      </c>
      <c r="I99" s="87">
        <v>3</v>
      </c>
      <c r="J99" s="87">
        <v>3</v>
      </c>
      <c r="K99" s="87">
        <v>4273.3599999999997</v>
      </c>
      <c r="L99" s="87">
        <v>4273.3599999999997</v>
      </c>
      <c r="M99" s="87">
        <f>K99-L99</f>
        <v>0</v>
      </c>
      <c r="N99" s="87">
        <v>5</v>
      </c>
      <c r="O99" s="93">
        <v>7877.75</v>
      </c>
      <c r="P99" s="93">
        <v>7877.75</v>
      </c>
      <c r="Q99" s="90">
        <f>O99-P99</f>
        <v>0</v>
      </c>
      <c r="R99" s="20">
        <f t="shared" si="14"/>
        <v>12151.11</v>
      </c>
      <c r="S99" s="20"/>
      <c r="U99" s="20"/>
    </row>
    <row r="100" spans="1:1021" s="3" customFormat="1" ht="15" customHeight="1">
      <c r="A100" s="10">
        <v>86</v>
      </c>
      <c r="B100" s="29" t="s">
        <v>97</v>
      </c>
      <c r="C100" s="14"/>
      <c r="D100" s="10"/>
      <c r="E100" s="21"/>
      <c r="F100" s="22"/>
      <c r="G100" s="19" t="s">
        <v>25</v>
      </c>
      <c r="H100" s="80">
        <v>2</v>
      </c>
      <c r="I100" s="84"/>
      <c r="J100" s="84"/>
      <c r="K100" s="138"/>
      <c r="L100" s="138"/>
      <c r="M100" s="84"/>
      <c r="N100" s="84"/>
      <c r="O100" s="95"/>
      <c r="P100" s="95"/>
      <c r="Q100" s="84"/>
    </row>
    <row r="101" spans="1:1021" s="3" customFormat="1" ht="15" customHeight="1">
      <c r="A101" s="10">
        <v>87</v>
      </c>
      <c r="B101" s="21" t="s">
        <v>98</v>
      </c>
      <c r="C101" s="14" t="s">
        <v>19</v>
      </c>
      <c r="D101" s="10"/>
      <c r="E101" s="21" t="s">
        <v>46</v>
      </c>
      <c r="F101" s="23"/>
      <c r="G101" s="19" t="s">
        <v>22</v>
      </c>
      <c r="H101" s="92">
        <v>4</v>
      </c>
      <c r="I101" s="87"/>
      <c r="J101" s="87"/>
      <c r="K101" s="87"/>
      <c r="L101" s="87"/>
      <c r="M101" s="87">
        <f>K101-L101</f>
        <v>0</v>
      </c>
      <c r="N101" s="87">
        <v>3</v>
      </c>
      <c r="O101" s="93">
        <v>3225.52</v>
      </c>
      <c r="P101" s="93">
        <v>3225.52</v>
      </c>
      <c r="Q101" s="90">
        <f>O101-P101</f>
        <v>0</v>
      </c>
      <c r="R101" s="20">
        <f>P101+L101</f>
        <v>3225.52</v>
      </c>
      <c r="S101" s="20"/>
      <c r="U101" s="20"/>
    </row>
    <row r="102" spans="1:1021" s="3" customFormat="1" ht="15" customHeight="1">
      <c r="A102" s="10"/>
      <c r="B102" s="29" t="s">
        <v>249</v>
      </c>
      <c r="C102" s="14"/>
      <c r="D102" s="10"/>
      <c r="E102" s="21"/>
      <c r="F102" s="23"/>
      <c r="G102" s="19" t="s">
        <v>25</v>
      </c>
      <c r="H102" s="116">
        <v>2</v>
      </c>
      <c r="I102" s="117"/>
      <c r="J102" s="117"/>
      <c r="K102" s="119"/>
      <c r="L102" s="119"/>
      <c r="M102" s="87"/>
      <c r="N102" s="117"/>
      <c r="O102" s="118"/>
      <c r="P102" s="118"/>
      <c r="Q102" s="90"/>
      <c r="R102" s="20"/>
      <c r="S102" s="20"/>
      <c r="U102" s="20"/>
    </row>
    <row r="103" spans="1:1021" s="3" customFormat="1" ht="15" customHeight="1">
      <c r="A103" s="10">
        <v>88</v>
      </c>
      <c r="B103" s="21" t="s">
        <v>99</v>
      </c>
      <c r="C103" s="14" t="s">
        <v>19</v>
      </c>
      <c r="D103" s="10"/>
      <c r="E103" s="21" t="s">
        <v>20</v>
      </c>
      <c r="F103" s="23"/>
      <c r="G103" s="19" t="s">
        <v>22</v>
      </c>
      <c r="H103" s="92">
        <v>2</v>
      </c>
      <c r="I103" s="101"/>
      <c r="J103" s="101"/>
      <c r="K103" s="144"/>
      <c r="L103" s="144"/>
      <c r="M103" s="87">
        <f>K103-L103</f>
        <v>0</v>
      </c>
      <c r="N103" s="101">
        <v>22</v>
      </c>
      <c r="O103" s="101">
        <f>8395.23+2535.31+31117.14</f>
        <v>42047.68</v>
      </c>
      <c r="P103" s="101">
        <f>8395.23+2535.31+31117.14</f>
        <v>42047.68</v>
      </c>
      <c r="Q103" s="90">
        <f>O103-P103</f>
        <v>0</v>
      </c>
      <c r="R103" s="20">
        <f>P103+L103</f>
        <v>42047.68</v>
      </c>
    </row>
    <row r="104" spans="1:1021" s="3" customFormat="1" ht="15" customHeight="1">
      <c r="A104" s="10">
        <v>89</v>
      </c>
      <c r="B104" s="21" t="s">
        <v>99</v>
      </c>
      <c r="C104" s="14" t="s">
        <v>19</v>
      </c>
      <c r="D104" s="10"/>
      <c r="E104" s="21" t="s">
        <v>20</v>
      </c>
      <c r="F104" s="22"/>
      <c r="G104" s="19" t="s">
        <v>21</v>
      </c>
      <c r="H104" s="80">
        <v>4</v>
      </c>
      <c r="I104" s="115">
        <v>1</v>
      </c>
      <c r="J104" s="127">
        <v>1</v>
      </c>
      <c r="K104" s="143">
        <v>2636.4</v>
      </c>
      <c r="L104" s="143">
        <v>2636.4</v>
      </c>
      <c r="M104" s="127"/>
      <c r="N104" s="83"/>
      <c r="O104" s="122"/>
      <c r="P104" s="122"/>
      <c r="Q104" s="84"/>
    </row>
    <row r="105" spans="1:1021" s="3" customFormat="1" ht="15" customHeight="1">
      <c r="A105" s="10">
        <v>90</v>
      </c>
      <c r="B105" s="29" t="s">
        <v>99</v>
      </c>
      <c r="C105" s="14"/>
      <c r="D105" s="10"/>
      <c r="E105" s="21"/>
      <c r="F105" s="22"/>
      <c r="G105" s="19" t="s">
        <v>47</v>
      </c>
      <c r="H105" s="80"/>
      <c r="I105" s="84"/>
      <c r="J105" s="84"/>
      <c r="K105" s="84"/>
      <c r="L105" s="84"/>
      <c r="M105" s="84"/>
      <c r="N105" s="84"/>
      <c r="O105" s="95"/>
      <c r="P105" s="95"/>
      <c r="Q105" s="150"/>
      <c r="R105" s="20"/>
      <c r="S105" s="20"/>
      <c r="U105" s="20"/>
    </row>
    <row r="106" spans="1:1021" s="3" customFormat="1" ht="15" customHeight="1">
      <c r="A106" s="10">
        <v>91</v>
      </c>
      <c r="B106" s="21" t="s">
        <v>100</v>
      </c>
      <c r="C106" s="14" t="s">
        <v>19</v>
      </c>
      <c r="D106" s="10"/>
      <c r="E106" s="21" t="s">
        <v>24</v>
      </c>
      <c r="F106" s="23"/>
      <c r="G106" s="19" t="s">
        <v>22</v>
      </c>
      <c r="H106" s="92"/>
      <c r="I106" s="87"/>
      <c r="J106" s="87"/>
      <c r="K106" s="90"/>
      <c r="L106" s="90"/>
      <c r="M106" s="87">
        <f>K106-L106</f>
        <v>0</v>
      </c>
      <c r="N106" s="87"/>
      <c r="O106" s="93"/>
      <c r="P106" s="93"/>
      <c r="Q106" s="90">
        <f>O106-P106</f>
        <v>0</v>
      </c>
      <c r="R106" s="20">
        <f t="shared" ref="R106:R107" si="15">P106+L106</f>
        <v>0</v>
      </c>
      <c r="S106" s="20"/>
      <c r="U106" s="20"/>
    </row>
    <row r="107" spans="1:1021" s="3" customFormat="1" ht="15" customHeight="1">
      <c r="A107" s="10">
        <v>92</v>
      </c>
      <c r="B107" s="29" t="s">
        <v>101</v>
      </c>
      <c r="C107" s="14" t="s">
        <v>19</v>
      </c>
      <c r="D107" s="10"/>
      <c r="E107" s="21" t="s">
        <v>24</v>
      </c>
      <c r="F107" s="23"/>
      <c r="G107" s="19" t="s">
        <v>22</v>
      </c>
      <c r="H107" s="92">
        <v>3</v>
      </c>
      <c r="I107" s="87">
        <v>1</v>
      </c>
      <c r="J107" s="87">
        <v>1</v>
      </c>
      <c r="K107" s="90">
        <v>880.61</v>
      </c>
      <c r="L107" s="90">
        <v>880.61</v>
      </c>
      <c r="M107" s="87">
        <f>K107-L107</f>
        <v>0</v>
      </c>
      <c r="N107" s="87">
        <v>12</v>
      </c>
      <c r="O107" s="93">
        <f>15134.98+15673.44</f>
        <v>30808.42</v>
      </c>
      <c r="P107" s="93">
        <f>15134.98+15673.44</f>
        <v>30808.42</v>
      </c>
      <c r="Q107" s="90">
        <f>O107-P107</f>
        <v>0</v>
      </c>
      <c r="R107" s="20">
        <f t="shared" si="15"/>
        <v>31689.03</v>
      </c>
      <c r="S107" s="20"/>
      <c r="U107" s="20"/>
    </row>
    <row r="108" spans="1:1021" s="3" customFormat="1" ht="15" customHeight="1">
      <c r="A108" s="10">
        <v>93</v>
      </c>
      <c r="B108" s="29" t="s">
        <v>101</v>
      </c>
      <c r="C108" s="14" t="s">
        <v>19</v>
      </c>
      <c r="D108" s="10"/>
      <c r="E108" s="21" t="s">
        <v>24</v>
      </c>
      <c r="F108" s="22"/>
      <c r="G108" s="19" t="s">
        <v>25</v>
      </c>
      <c r="H108" s="80">
        <v>2</v>
      </c>
      <c r="I108" s="84"/>
      <c r="J108" s="84"/>
      <c r="K108" s="84"/>
      <c r="L108" s="84"/>
      <c r="M108" s="84"/>
      <c r="N108" s="84"/>
      <c r="O108" s="95"/>
      <c r="P108" s="95"/>
      <c r="Q108" s="84"/>
    </row>
    <row r="109" spans="1:1021" s="3" customFormat="1" ht="15" customHeight="1">
      <c r="A109" s="10">
        <v>95</v>
      </c>
      <c r="B109" s="29" t="s">
        <v>103</v>
      </c>
      <c r="C109" s="14"/>
      <c r="D109" s="10"/>
      <c r="E109" s="21"/>
      <c r="F109" s="22"/>
      <c r="G109" s="19" t="s">
        <v>25</v>
      </c>
      <c r="H109" s="92"/>
      <c r="I109" s="87"/>
      <c r="J109" s="87"/>
      <c r="K109" s="87"/>
      <c r="L109" s="87"/>
      <c r="M109" s="87"/>
      <c r="N109" s="146"/>
      <c r="O109" s="146"/>
      <c r="P109" s="146"/>
      <c r="Q109" s="90"/>
      <c r="R109" s="20"/>
      <c r="S109" s="20"/>
      <c r="U109" s="20"/>
    </row>
    <row r="110" spans="1:1021" s="3" customFormat="1" ht="15" customHeight="1">
      <c r="A110" s="10">
        <v>94</v>
      </c>
      <c r="B110" s="29" t="s">
        <v>102</v>
      </c>
      <c r="C110" s="14"/>
      <c r="D110" s="10"/>
      <c r="E110" s="21"/>
      <c r="F110" s="22"/>
      <c r="G110" s="19" t="s">
        <v>22</v>
      </c>
      <c r="H110" s="92"/>
      <c r="I110" s="87"/>
      <c r="J110" s="87"/>
      <c r="K110" s="87"/>
      <c r="L110" s="87"/>
      <c r="M110" s="87">
        <f>K110-L110</f>
        <v>0</v>
      </c>
      <c r="N110" s="146"/>
      <c r="O110" s="147"/>
      <c r="P110" s="147"/>
      <c r="Q110" s="90">
        <f>O110-P110</f>
        <v>0</v>
      </c>
      <c r="R110" s="20">
        <f>P110+L110</f>
        <v>0</v>
      </c>
    </row>
    <row r="111" spans="1:1021" s="3" customFormat="1" ht="15" customHeight="1">
      <c r="A111" s="10">
        <v>96</v>
      </c>
      <c r="B111" s="21" t="s">
        <v>102</v>
      </c>
      <c r="C111" s="14"/>
      <c r="D111" s="10"/>
      <c r="E111" s="21"/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104"/>
    </row>
    <row r="112" spans="1:1021" s="18" customFormat="1" ht="15" customHeight="1">
      <c r="A112" s="10"/>
      <c r="B112" s="36" t="s">
        <v>252</v>
      </c>
      <c r="C112" s="14"/>
      <c r="D112" s="38"/>
      <c r="E112" s="21"/>
      <c r="F112" s="23"/>
      <c r="G112" s="19" t="s">
        <v>25</v>
      </c>
      <c r="H112" s="151">
        <v>2</v>
      </c>
      <c r="I112" s="146"/>
      <c r="J112" s="146"/>
      <c r="K112" s="146"/>
      <c r="L112" s="146"/>
      <c r="M112" s="87"/>
      <c r="N112" s="146"/>
      <c r="O112" s="147"/>
      <c r="P112" s="147"/>
      <c r="Q112" s="90"/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18" customFormat="1" ht="15" customHeight="1">
      <c r="A113" s="10">
        <v>97</v>
      </c>
      <c r="B113" s="36" t="s">
        <v>104</v>
      </c>
      <c r="C113" s="14"/>
      <c r="D113" s="38"/>
      <c r="E113" s="21"/>
      <c r="F113" s="23"/>
      <c r="G113" s="19" t="s">
        <v>22</v>
      </c>
      <c r="H113" s="151">
        <v>9</v>
      </c>
      <c r="I113" s="146">
        <v>3</v>
      </c>
      <c r="J113" s="146">
        <v>3</v>
      </c>
      <c r="K113" s="146">
        <v>8911.8700000000008</v>
      </c>
      <c r="L113" s="146">
        <v>8911.8700000000008</v>
      </c>
      <c r="M113" s="87">
        <f>K113-L113</f>
        <v>0</v>
      </c>
      <c r="N113" s="146">
        <v>3</v>
      </c>
      <c r="O113" s="156">
        <v>7168.2</v>
      </c>
      <c r="P113" s="156">
        <v>7168.2</v>
      </c>
      <c r="Q113" s="90">
        <f>O113-P113</f>
        <v>0</v>
      </c>
      <c r="R113" s="20">
        <f>P113+L113</f>
        <v>16080.07</v>
      </c>
      <c r="S113" s="20"/>
      <c r="T113" s="3"/>
      <c r="U113" s="20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</row>
    <row r="114" spans="1:1021" s="3" customFormat="1" ht="15" customHeight="1">
      <c r="A114" s="10">
        <v>98</v>
      </c>
      <c r="B114" s="21" t="s">
        <v>104</v>
      </c>
      <c r="C114" s="14"/>
      <c r="D114" s="10"/>
      <c r="E114" s="21"/>
      <c r="F114" s="22"/>
      <c r="G114" s="19" t="s">
        <v>25</v>
      </c>
      <c r="H114" s="80">
        <v>5</v>
      </c>
      <c r="I114" s="84"/>
      <c r="J114" s="84"/>
      <c r="K114" s="138"/>
      <c r="L114" s="138"/>
      <c r="M114" s="84"/>
      <c r="N114" s="84"/>
      <c r="O114" s="95"/>
      <c r="P114" s="95"/>
      <c r="Q114" s="138"/>
      <c r="R114" s="18"/>
    </row>
    <row r="115" spans="1:1021" s="3" customFormat="1" ht="15" customHeight="1">
      <c r="A115" s="10">
        <v>99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22</v>
      </c>
      <c r="H115" s="92">
        <v>11</v>
      </c>
      <c r="I115" s="87">
        <v>3</v>
      </c>
      <c r="J115" s="87">
        <v>3</v>
      </c>
      <c r="K115" s="90">
        <f>658.6+2249.06</f>
        <v>2907.66</v>
      </c>
      <c r="L115" s="90">
        <f>658.6+2249.06</f>
        <v>2907.66</v>
      </c>
      <c r="M115" s="87">
        <f>K115-L115</f>
        <v>0</v>
      </c>
      <c r="N115" s="87">
        <v>25</v>
      </c>
      <c r="O115" s="93">
        <f>1544.9+22569.27+2678.29+37279.22+2448.1+8619.34</f>
        <v>75139.12000000001</v>
      </c>
      <c r="P115" s="93">
        <f>1544.9+22569.27+2678.29+37279.22+2448.1+8619.34</f>
        <v>75139.12000000001</v>
      </c>
      <c r="Q115" s="90">
        <f>O115-P115</f>
        <v>0</v>
      </c>
      <c r="R115" s="20">
        <f>P115+L115</f>
        <v>78046.780000000013</v>
      </c>
      <c r="S115" s="20"/>
      <c r="U115" s="20"/>
    </row>
    <row r="116" spans="1:1021" s="3" customFormat="1" ht="15" customHeight="1">
      <c r="A116" s="10">
        <v>100</v>
      </c>
      <c r="B116" s="21" t="s">
        <v>105</v>
      </c>
      <c r="C116" s="14" t="s">
        <v>19</v>
      </c>
      <c r="D116" s="10"/>
      <c r="E116" s="21" t="s">
        <v>24</v>
      </c>
      <c r="F116" s="22"/>
      <c r="G116" s="19" t="s">
        <v>25</v>
      </c>
      <c r="H116" s="80">
        <v>1</v>
      </c>
      <c r="I116" s="104"/>
      <c r="J116" s="104"/>
      <c r="K116" s="104"/>
      <c r="L116" s="104"/>
      <c r="M116" s="104"/>
      <c r="N116" s="104"/>
      <c r="O116" s="121"/>
      <c r="P116" s="121"/>
      <c r="Q116" s="104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</row>
    <row r="117" spans="1:1021" s="3" customFormat="1" ht="15" customHeight="1">
      <c r="A117" s="10">
        <v>101</v>
      </c>
      <c r="B117" s="21" t="s">
        <v>106</v>
      </c>
      <c r="C117" s="14" t="s">
        <v>19</v>
      </c>
      <c r="D117" s="10"/>
      <c r="E117" s="21" t="s">
        <v>24</v>
      </c>
      <c r="F117" s="23"/>
      <c r="G117" s="19" t="s">
        <v>22</v>
      </c>
      <c r="H117" s="92">
        <v>6</v>
      </c>
      <c r="I117" s="87"/>
      <c r="J117" s="87"/>
      <c r="K117" s="87"/>
      <c r="L117" s="87"/>
      <c r="M117" s="87">
        <f>K117-L117</f>
        <v>0</v>
      </c>
      <c r="N117" s="87">
        <v>4</v>
      </c>
      <c r="O117" s="99">
        <f>1036.96+12793.07</f>
        <v>13830.029999999999</v>
      </c>
      <c r="P117" s="99">
        <f>1036.96+12793.07</f>
        <v>13830.029999999999</v>
      </c>
      <c r="Q117" s="90">
        <f>O117-P117</f>
        <v>0</v>
      </c>
      <c r="R117" s="20">
        <f>P117+L117</f>
        <v>13830.029999999999</v>
      </c>
      <c r="S117" s="20"/>
      <c r="U117" s="20"/>
    </row>
    <row r="118" spans="1:1021" s="3" customFormat="1" ht="15" customHeight="1">
      <c r="A118" s="10">
        <v>102</v>
      </c>
      <c r="B118" s="21" t="s">
        <v>107</v>
      </c>
      <c r="C118" s="14" t="s">
        <v>19</v>
      </c>
      <c r="D118" s="10"/>
      <c r="E118" s="21" t="s">
        <v>24</v>
      </c>
      <c r="F118" s="22"/>
      <c r="G118" s="19" t="s">
        <v>25</v>
      </c>
      <c r="H118" s="96"/>
      <c r="I118" s="97"/>
      <c r="J118" s="97"/>
      <c r="K118" s="97"/>
      <c r="L118" s="97"/>
      <c r="M118" s="84"/>
      <c r="N118" s="97"/>
      <c r="O118" s="128"/>
      <c r="P118" s="128"/>
      <c r="Q118" s="84"/>
      <c r="R118" s="18"/>
    </row>
    <row r="119" spans="1:1021" s="3" customFormat="1" ht="15" customHeight="1">
      <c r="A119" s="10">
        <v>103</v>
      </c>
      <c r="B119" s="21" t="s">
        <v>108</v>
      </c>
      <c r="C119" s="14" t="s">
        <v>19</v>
      </c>
      <c r="D119" s="10"/>
      <c r="E119" s="21" t="s">
        <v>20</v>
      </c>
      <c r="F119" s="23"/>
      <c r="G119" s="19" t="s">
        <v>22</v>
      </c>
      <c r="H119" s="92">
        <v>9</v>
      </c>
      <c r="I119" s="87">
        <v>5</v>
      </c>
      <c r="J119" s="87">
        <v>5</v>
      </c>
      <c r="K119" s="87">
        <v>8832.7199999999993</v>
      </c>
      <c r="L119" s="87">
        <v>8832.7199999999993</v>
      </c>
      <c r="M119" s="87">
        <f>K119-L119</f>
        <v>0</v>
      </c>
      <c r="N119" s="87">
        <v>12</v>
      </c>
      <c r="O119" s="87">
        <v>28775.22</v>
      </c>
      <c r="P119" s="87">
        <v>28775.22</v>
      </c>
      <c r="Q119" s="90">
        <f>O119-P119</f>
        <v>0</v>
      </c>
      <c r="R119" s="20">
        <f>P119+L119</f>
        <v>37607.94</v>
      </c>
      <c r="S119" s="20"/>
      <c r="U119" s="20"/>
    </row>
    <row r="120" spans="1:1021" s="3" customFormat="1" ht="15" customHeight="1">
      <c r="A120" s="10">
        <v>104</v>
      </c>
      <c r="B120" s="21" t="s">
        <v>108</v>
      </c>
      <c r="C120" s="14" t="s">
        <v>19</v>
      </c>
      <c r="D120" s="21"/>
      <c r="E120" s="21" t="s">
        <v>20</v>
      </c>
      <c r="F120" s="39"/>
      <c r="G120" s="19" t="s">
        <v>21</v>
      </c>
      <c r="H120" s="96">
        <v>2</v>
      </c>
      <c r="I120" s="152">
        <v>4</v>
      </c>
      <c r="J120" s="152">
        <v>4</v>
      </c>
      <c r="K120" s="153">
        <v>6145.8</v>
      </c>
      <c r="L120" s="153">
        <v>6145.8</v>
      </c>
      <c r="M120" s="115"/>
      <c r="N120" s="84"/>
      <c r="O120" s="95"/>
      <c r="P120" s="95"/>
      <c r="Q120" s="84"/>
      <c r="R120" s="18"/>
    </row>
    <row r="121" spans="1:1021" s="3" customFormat="1" ht="15" customHeight="1">
      <c r="A121" s="10">
        <v>105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22</v>
      </c>
      <c r="H121" s="92"/>
      <c r="I121" s="87"/>
      <c r="J121" s="87"/>
      <c r="K121" s="90"/>
      <c r="L121" s="90"/>
      <c r="M121" s="87">
        <f>K121-L121</f>
        <v>0</v>
      </c>
      <c r="N121" s="146">
        <v>10</v>
      </c>
      <c r="O121" s="147">
        <f>3046.97+10133.42+2637.1+29897.76</f>
        <v>45715.25</v>
      </c>
      <c r="P121" s="147">
        <f>3046.97+10133.42+2637.1</f>
        <v>15817.49</v>
      </c>
      <c r="Q121" s="90">
        <f>O121-P121</f>
        <v>29897.760000000002</v>
      </c>
      <c r="R121" s="20">
        <f>P121+L121</f>
        <v>15817.49</v>
      </c>
      <c r="S121" s="20"/>
      <c r="U121" s="20"/>
    </row>
    <row r="122" spans="1:1021" s="3" customFormat="1" ht="15" customHeight="1">
      <c r="A122" s="10">
        <v>106</v>
      </c>
      <c r="B122" s="21" t="s">
        <v>109</v>
      </c>
      <c r="C122" s="14" t="s">
        <v>19</v>
      </c>
      <c r="D122" s="10"/>
      <c r="E122" s="21" t="s">
        <v>24</v>
      </c>
      <c r="F122" s="22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95"/>
      <c r="Q122" s="84"/>
    </row>
    <row r="123" spans="1:1021" s="3" customFormat="1" ht="15" customHeight="1">
      <c r="A123" s="10">
        <v>107</v>
      </c>
      <c r="B123" s="21" t="s">
        <v>110</v>
      </c>
      <c r="C123" s="14" t="s">
        <v>19</v>
      </c>
      <c r="D123" s="10"/>
      <c r="E123" s="21" t="s">
        <v>111</v>
      </c>
      <c r="F123" s="23"/>
      <c r="G123" s="19" t="s">
        <v>22</v>
      </c>
      <c r="H123" s="92">
        <v>16</v>
      </c>
      <c r="I123" s="87">
        <v>7</v>
      </c>
      <c r="J123" s="87">
        <v>9</v>
      </c>
      <c r="K123" s="90">
        <v>28743.71</v>
      </c>
      <c r="L123" s="90">
        <v>28743.71</v>
      </c>
      <c r="M123" s="87">
        <f>K123-L123</f>
        <v>0</v>
      </c>
      <c r="N123" s="87">
        <v>16</v>
      </c>
      <c r="O123" s="93">
        <f>25314.12+17799.38</f>
        <v>43113.5</v>
      </c>
      <c r="P123" s="93">
        <f>25314.12+17799.38</f>
        <v>43113.5</v>
      </c>
      <c r="Q123" s="90">
        <f>O123-P123</f>
        <v>0</v>
      </c>
      <c r="R123" s="20">
        <f>P123+L123</f>
        <v>71857.209999999992</v>
      </c>
      <c r="S123" s="20"/>
      <c r="U123" s="20"/>
    </row>
    <row r="124" spans="1:1021" s="3" customFormat="1" ht="15" customHeight="1">
      <c r="A124" s="10">
        <v>108</v>
      </c>
      <c r="B124" s="21" t="s">
        <v>110</v>
      </c>
      <c r="C124" s="14" t="s">
        <v>19</v>
      </c>
      <c r="D124" s="10"/>
      <c r="E124" s="21" t="s">
        <v>111</v>
      </c>
      <c r="F124" s="22"/>
      <c r="G124" s="19" t="s">
        <v>33</v>
      </c>
      <c r="H124" s="80">
        <v>4</v>
      </c>
      <c r="I124" s="103">
        <v>1</v>
      </c>
      <c r="J124" s="103">
        <v>1</v>
      </c>
      <c r="K124" s="104">
        <v>1781.6</v>
      </c>
      <c r="L124" s="104">
        <v>1781.6</v>
      </c>
      <c r="M124" s="103"/>
      <c r="N124" s="103">
        <v>4</v>
      </c>
      <c r="O124" s="154">
        <v>17546.599999999999</v>
      </c>
      <c r="P124" s="105">
        <v>17546.599999999999</v>
      </c>
      <c r="Q124" s="105"/>
    </row>
    <row r="125" spans="1:1021" s="3" customFormat="1" ht="15" customHeight="1">
      <c r="A125" s="10">
        <v>109</v>
      </c>
      <c r="B125" s="21" t="s">
        <v>112</v>
      </c>
      <c r="C125" s="14" t="s">
        <v>19</v>
      </c>
      <c r="D125" s="21"/>
      <c r="E125" s="21" t="s">
        <v>24</v>
      </c>
      <c r="F125" s="21"/>
      <c r="G125" s="19" t="s">
        <v>25</v>
      </c>
      <c r="H125" s="80"/>
      <c r="I125" s="84"/>
      <c r="J125" s="84"/>
      <c r="K125" s="94"/>
      <c r="L125" s="94"/>
      <c r="M125" s="84"/>
      <c r="N125" s="84"/>
      <c r="O125" s="95"/>
      <c r="P125" s="84"/>
      <c r="Q125" s="84"/>
    </row>
    <row r="126" spans="1:1021" s="3" customFormat="1" ht="15" customHeight="1">
      <c r="A126" s="10">
        <v>110</v>
      </c>
      <c r="B126" s="29" t="s">
        <v>112</v>
      </c>
      <c r="C126" s="14" t="s">
        <v>19</v>
      </c>
      <c r="D126" s="10"/>
      <c r="E126" s="21" t="s">
        <v>24</v>
      </c>
      <c r="F126" s="22"/>
      <c r="G126" s="19" t="s">
        <v>33</v>
      </c>
      <c r="H126" s="80"/>
      <c r="I126" s="103"/>
      <c r="J126" s="103"/>
      <c r="K126" s="104"/>
      <c r="L126" s="104"/>
      <c r="M126" s="103"/>
      <c r="N126" s="84"/>
      <c r="O126" s="95"/>
      <c r="P126" s="95"/>
      <c r="Q126" s="84"/>
    </row>
    <row r="127" spans="1:1021" s="3" customFormat="1" ht="15" customHeight="1">
      <c r="A127" s="10">
        <v>111</v>
      </c>
      <c r="B127" s="34" t="s">
        <v>112</v>
      </c>
      <c r="C127" s="14" t="s">
        <v>19</v>
      </c>
      <c r="D127" s="10"/>
      <c r="E127" s="21" t="s">
        <v>24</v>
      </c>
      <c r="F127" s="22"/>
      <c r="G127" s="19" t="s">
        <v>47</v>
      </c>
      <c r="H127" s="80"/>
      <c r="I127" s="84"/>
      <c r="J127" s="84"/>
      <c r="K127" s="84"/>
      <c r="L127" s="84"/>
      <c r="M127" s="84"/>
      <c r="N127" s="84"/>
      <c r="O127" s="95"/>
      <c r="P127" s="84"/>
      <c r="Q127" s="150"/>
    </row>
    <row r="128" spans="1:1021" s="3" customFormat="1" ht="15" customHeight="1">
      <c r="A128" s="10">
        <v>112</v>
      </c>
      <c r="B128" s="34" t="s">
        <v>112</v>
      </c>
      <c r="C128" s="14" t="s">
        <v>19</v>
      </c>
      <c r="D128" s="10"/>
      <c r="E128" s="21" t="s">
        <v>24</v>
      </c>
      <c r="F128" s="23"/>
      <c r="G128" s="19" t="s">
        <v>22</v>
      </c>
      <c r="H128" s="92"/>
      <c r="I128" s="87"/>
      <c r="J128" s="87"/>
      <c r="K128" s="87"/>
      <c r="L128" s="87"/>
      <c r="M128" s="87">
        <f>K128-L128</f>
        <v>0</v>
      </c>
      <c r="N128" s="87">
        <v>1</v>
      </c>
      <c r="O128" s="93">
        <v>2039.11</v>
      </c>
      <c r="P128" s="93">
        <v>2039.11</v>
      </c>
      <c r="Q128" s="90">
        <f>O128-P128</f>
        <v>0</v>
      </c>
      <c r="R128" s="20">
        <f t="shared" ref="R128:R129" si="16">P128+L128</f>
        <v>2039.11</v>
      </c>
      <c r="S128" s="20"/>
      <c r="U128" s="20"/>
    </row>
    <row r="129" spans="1:1021" s="3" customFormat="1" ht="15" customHeight="1">
      <c r="A129" s="10">
        <v>113</v>
      </c>
      <c r="B129" s="21" t="s">
        <v>113</v>
      </c>
      <c r="C129" s="14" t="s">
        <v>54</v>
      </c>
      <c r="D129" s="10" t="s">
        <v>69</v>
      </c>
      <c r="E129" s="21" t="s">
        <v>24</v>
      </c>
      <c r="F129" s="23"/>
      <c r="G129" s="19" t="s">
        <v>22</v>
      </c>
      <c r="H129" s="92">
        <v>2</v>
      </c>
      <c r="I129" s="87">
        <v>2</v>
      </c>
      <c r="J129" s="87">
        <v>2</v>
      </c>
      <c r="K129" s="87">
        <v>882.84</v>
      </c>
      <c r="L129" s="87">
        <v>882.84</v>
      </c>
      <c r="M129" s="87">
        <f>K129-L129</f>
        <v>0</v>
      </c>
      <c r="N129" s="87">
        <v>8</v>
      </c>
      <c r="O129" s="99">
        <v>9545.7000000000007</v>
      </c>
      <c r="P129" s="99">
        <v>9545.7000000000007</v>
      </c>
      <c r="Q129" s="90">
        <f>O129-P129</f>
        <v>0</v>
      </c>
      <c r="R129" s="20">
        <f t="shared" si="16"/>
        <v>10428.540000000001</v>
      </c>
      <c r="S129" s="20"/>
      <c r="U129" s="20"/>
    </row>
    <row r="130" spans="1:1021" s="3" customFormat="1" ht="15" customHeight="1">
      <c r="A130" s="10">
        <v>114</v>
      </c>
      <c r="B130" s="29" t="s">
        <v>113</v>
      </c>
      <c r="C130" s="14" t="s">
        <v>54</v>
      </c>
      <c r="D130" s="10" t="s">
        <v>69</v>
      </c>
      <c r="E130" s="21" t="s">
        <v>24</v>
      </c>
      <c r="F130" s="22"/>
      <c r="G130" s="19" t="s">
        <v>25</v>
      </c>
      <c r="H130" s="80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021" s="3" customFormat="1" ht="15" customHeight="1">
      <c r="A131" s="10">
        <v>115</v>
      </c>
      <c r="B131" s="39" t="s">
        <v>114</v>
      </c>
      <c r="C131" s="14" t="s">
        <v>19</v>
      </c>
      <c r="D131" s="11"/>
      <c r="E131" s="21" t="s">
        <v>20</v>
      </c>
      <c r="F131" s="26"/>
      <c r="G131" s="27" t="s">
        <v>22</v>
      </c>
      <c r="H131" s="116">
        <v>13</v>
      </c>
      <c r="I131" s="117">
        <v>4</v>
      </c>
      <c r="J131" s="117">
        <v>4</v>
      </c>
      <c r="K131" s="117">
        <v>3225.73</v>
      </c>
      <c r="L131" s="117">
        <v>3225.73</v>
      </c>
      <c r="M131" s="87">
        <f>K131-L131</f>
        <v>0</v>
      </c>
      <c r="N131" s="117">
        <v>17</v>
      </c>
      <c r="O131" s="118">
        <f>48941.44+4947.4</f>
        <v>53888.840000000004</v>
      </c>
      <c r="P131" s="118">
        <f>48941.44+4947.4</f>
        <v>53888.840000000004</v>
      </c>
      <c r="Q131" s="90">
        <f>O131-P131</f>
        <v>0</v>
      </c>
      <c r="R131" s="20">
        <f>P131+L131</f>
        <v>57114.570000000007</v>
      </c>
      <c r="S131" s="20"/>
      <c r="U131" s="20"/>
    </row>
    <row r="132" spans="1:1021" s="3" customFormat="1" ht="15" customHeight="1">
      <c r="A132" s="10">
        <v>116</v>
      </c>
      <c r="B132" s="21" t="s">
        <v>114</v>
      </c>
      <c r="C132" s="14" t="s">
        <v>19</v>
      </c>
      <c r="D132" s="21"/>
      <c r="E132" s="21" t="s">
        <v>20</v>
      </c>
      <c r="F132" s="21"/>
      <c r="G132" s="19" t="s">
        <v>21</v>
      </c>
      <c r="H132" s="80">
        <v>6</v>
      </c>
      <c r="I132" s="115">
        <v>4</v>
      </c>
      <c r="J132" s="115">
        <v>4</v>
      </c>
      <c r="K132" s="120">
        <v>12975.06</v>
      </c>
      <c r="L132" s="120">
        <v>12975.06</v>
      </c>
      <c r="M132" s="115"/>
      <c r="N132" s="84"/>
      <c r="O132" s="84"/>
      <c r="P132" s="84"/>
      <c r="Q132" s="84"/>
    </row>
    <row r="133" spans="1:1021" s="3" customFormat="1" ht="15" customHeight="1">
      <c r="A133" s="10">
        <v>117</v>
      </c>
      <c r="B133" s="21" t="s">
        <v>115</v>
      </c>
      <c r="C133" s="14" t="s">
        <v>19</v>
      </c>
      <c r="D133" s="10"/>
      <c r="E133" s="21" t="s">
        <v>116</v>
      </c>
      <c r="F133" s="23"/>
      <c r="G133" s="19" t="s">
        <v>22</v>
      </c>
      <c r="H133" s="92">
        <v>12</v>
      </c>
      <c r="I133" s="87">
        <v>2</v>
      </c>
      <c r="J133" s="87">
        <v>2</v>
      </c>
      <c r="K133" s="87">
        <v>2355.75</v>
      </c>
      <c r="L133" s="87">
        <v>2355.75</v>
      </c>
      <c r="M133" s="87">
        <f>K133-L133</f>
        <v>0</v>
      </c>
      <c r="N133" s="87">
        <v>4</v>
      </c>
      <c r="O133" s="93">
        <v>13232.17</v>
      </c>
      <c r="P133" s="93">
        <v>13232.17</v>
      </c>
      <c r="Q133" s="90">
        <f>O133-P133</f>
        <v>0</v>
      </c>
      <c r="R133" s="20">
        <f>P133+L133</f>
        <v>15587.92</v>
      </c>
      <c r="S133" s="20"/>
      <c r="U133" s="20"/>
    </row>
    <row r="134" spans="1:1021" s="3" customFormat="1" ht="15" customHeight="1">
      <c r="A134" s="10">
        <v>118</v>
      </c>
      <c r="B134" s="21" t="s">
        <v>115</v>
      </c>
      <c r="C134" s="14" t="s">
        <v>19</v>
      </c>
      <c r="D134" s="10"/>
      <c r="E134" s="21" t="s">
        <v>116</v>
      </c>
      <c r="F134" s="22"/>
      <c r="G134" s="19" t="s">
        <v>25</v>
      </c>
      <c r="H134" s="80"/>
      <c r="I134" s="84"/>
      <c r="J134" s="84"/>
      <c r="K134" s="84"/>
      <c r="L134" s="84"/>
      <c r="M134" s="84"/>
      <c r="N134" s="84"/>
      <c r="O134" s="95"/>
      <c r="P134" s="95"/>
      <c r="Q134" s="84"/>
    </row>
    <row r="135" spans="1:1021" s="18" customFormat="1" ht="15" customHeight="1">
      <c r="A135" s="10">
        <v>119</v>
      </c>
      <c r="B135" s="40" t="s">
        <v>115</v>
      </c>
      <c r="C135" s="14" t="s">
        <v>19</v>
      </c>
      <c r="D135" s="10"/>
      <c r="E135" s="21" t="s">
        <v>116</v>
      </c>
      <c r="F135" s="22"/>
      <c r="G135" s="19" t="s">
        <v>47</v>
      </c>
      <c r="H135" s="80"/>
      <c r="I135" s="84"/>
      <c r="J135" s="84"/>
      <c r="K135" s="84"/>
      <c r="L135" s="84"/>
      <c r="M135" s="84"/>
      <c r="N135" s="155">
        <v>1</v>
      </c>
      <c r="O135" s="155">
        <v>16511.830000000002</v>
      </c>
      <c r="P135" s="155">
        <v>16511.830000000002</v>
      </c>
      <c r="Q135" s="84"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120</v>
      </c>
      <c r="B136" s="21" t="s">
        <v>117</v>
      </c>
      <c r="C136" s="14" t="s">
        <v>19</v>
      </c>
      <c r="D136" s="10"/>
      <c r="E136" s="21" t="s">
        <v>43</v>
      </c>
      <c r="F136" s="23"/>
      <c r="G136" s="19" t="s">
        <v>22</v>
      </c>
      <c r="H136" s="92">
        <v>3</v>
      </c>
      <c r="I136" s="87"/>
      <c r="J136" s="87"/>
      <c r="K136" s="87"/>
      <c r="L136" s="87"/>
      <c r="M136" s="87">
        <f>K136-L136</f>
        <v>0</v>
      </c>
      <c r="N136" s="146">
        <v>5</v>
      </c>
      <c r="O136" s="156">
        <v>9533.33</v>
      </c>
      <c r="P136" s="156">
        <v>9533.33</v>
      </c>
      <c r="Q136" s="90">
        <f>O136-P136</f>
        <v>0</v>
      </c>
      <c r="R136" s="20">
        <f>P136+L136</f>
        <v>9533.33</v>
      </c>
      <c r="S136" s="20"/>
      <c r="U136" s="20"/>
    </row>
    <row r="137" spans="1:1021" s="3" customFormat="1" ht="15" customHeight="1">
      <c r="A137" s="10">
        <v>121</v>
      </c>
      <c r="B137" s="21" t="s">
        <v>117</v>
      </c>
      <c r="C137" s="14" t="s">
        <v>19</v>
      </c>
      <c r="D137" s="10"/>
      <c r="E137" s="21" t="s">
        <v>43</v>
      </c>
      <c r="F137" s="22"/>
      <c r="G137" s="19" t="s">
        <v>44</v>
      </c>
      <c r="H137" s="80">
        <v>5</v>
      </c>
      <c r="I137" s="105"/>
      <c r="J137" s="105"/>
      <c r="K137" s="106"/>
      <c r="L137" s="106"/>
      <c r="M137" s="105"/>
      <c r="N137" s="107">
        <v>5</v>
      </c>
      <c r="O137" s="108">
        <v>15126.4</v>
      </c>
      <c r="P137" s="107">
        <v>15126.4</v>
      </c>
      <c r="Q137" s="107"/>
    </row>
    <row r="138" spans="1:1021" s="3" customFormat="1" ht="15" customHeight="1">
      <c r="A138" s="10">
        <v>122</v>
      </c>
      <c r="B138" s="21" t="s">
        <v>118</v>
      </c>
      <c r="C138" s="14"/>
      <c r="D138" s="10"/>
      <c r="E138" s="21"/>
      <c r="F138" s="22"/>
      <c r="G138" s="19" t="s">
        <v>22</v>
      </c>
      <c r="H138" s="92">
        <v>7</v>
      </c>
      <c r="I138" s="157"/>
      <c r="J138" s="157"/>
      <c r="K138" s="158"/>
      <c r="L138" s="158"/>
      <c r="M138" s="87">
        <f>K138-L138</f>
        <v>0</v>
      </c>
      <c r="N138" s="159"/>
      <c r="O138" s="160"/>
      <c r="P138" s="160"/>
      <c r="Q138" s="90">
        <f>O138-P138</f>
        <v>0</v>
      </c>
      <c r="R138" s="20">
        <f>P138+L138</f>
        <v>0</v>
      </c>
      <c r="S138" s="20"/>
      <c r="U138" s="20"/>
    </row>
    <row r="139" spans="1:1021" s="3" customFormat="1" ht="15" customHeight="1">
      <c r="A139" s="10">
        <v>123</v>
      </c>
      <c r="B139" s="21" t="s">
        <v>118</v>
      </c>
      <c r="C139" s="14"/>
      <c r="D139" s="10"/>
      <c r="E139" s="21"/>
      <c r="F139" s="22"/>
      <c r="G139" s="19" t="s">
        <v>25</v>
      </c>
      <c r="H139" s="80">
        <v>1</v>
      </c>
      <c r="I139" s="104"/>
      <c r="J139" s="104"/>
      <c r="K139" s="104"/>
      <c r="L139" s="106"/>
      <c r="M139" s="104"/>
      <c r="N139" s="106"/>
      <c r="O139" s="161"/>
      <c r="P139" s="161"/>
      <c r="Q139" s="106"/>
      <c r="R139" s="18"/>
    </row>
    <row r="140" spans="1:1021" s="18" customFormat="1" ht="15" customHeight="1">
      <c r="A140" s="10">
        <v>124</v>
      </c>
      <c r="B140" s="13" t="s">
        <v>119</v>
      </c>
      <c r="C140" s="14" t="s">
        <v>19</v>
      </c>
      <c r="D140" s="10"/>
      <c r="E140" s="21" t="s">
        <v>43</v>
      </c>
      <c r="F140" s="16"/>
      <c r="G140" s="17" t="s">
        <v>22</v>
      </c>
      <c r="H140" s="85">
        <v>5</v>
      </c>
      <c r="I140" s="101"/>
      <c r="J140" s="101"/>
      <c r="K140" s="101"/>
      <c r="L140" s="101"/>
      <c r="M140" s="87">
        <f>K140-L140</f>
        <v>0</v>
      </c>
      <c r="N140" s="101">
        <v>7</v>
      </c>
      <c r="O140" s="102">
        <v>14199.26</v>
      </c>
      <c r="P140" s="102">
        <v>14199.26</v>
      </c>
      <c r="Q140" s="90">
        <f>O140-P140</f>
        <v>0</v>
      </c>
      <c r="R140" s="20">
        <f>P140+L140</f>
        <v>14199.26</v>
      </c>
      <c r="S140" s="20"/>
      <c r="T140" s="3"/>
      <c r="U140" s="20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18" customFormat="1" ht="15" customHeight="1">
      <c r="A141" s="10">
        <v>125</v>
      </c>
      <c r="B141" s="13" t="s">
        <v>119</v>
      </c>
      <c r="C141" s="14" t="s">
        <v>19</v>
      </c>
      <c r="D141" s="10"/>
      <c r="E141" s="21"/>
      <c r="F141" s="41"/>
      <c r="G141" s="19" t="s">
        <v>44</v>
      </c>
      <c r="H141" s="162">
        <v>6</v>
      </c>
      <c r="I141" s="105"/>
      <c r="J141" s="105"/>
      <c r="K141" s="104"/>
      <c r="L141" s="106"/>
      <c r="M141" s="105"/>
      <c r="N141" s="107">
        <v>4</v>
      </c>
      <c r="O141" s="108">
        <v>7777.4</v>
      </c>
      <c r="P141" s="108">
        <v>7777.4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</row>
    <row r="142" spans="1:1021" s="3" customFormat="1" ht="15" customHeight="1">
      <c r="A142" s="10">
        <v>126</v>
      </c>
      <c r="B142" s="21" t="s">
        <v>120</v>
      </c>
      <c r="C142" s="14"/>
      <c r="D142" s="10"/>
      <c r="E142" s="21"/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</row>
    <row r="143" spans="1:1021" s="3" customFormat="1" ht="15" customHeight="1">
      <c r="A143" s="10">
        <v>127</v>
      </c>
      <c r="B143" s="21" t="s">
        <v>120</v>
      </c>
      <c r="C143" s="14"/>
      <c r="D143" s="10"/>
      <c r="E143" s="21"/>
      <c r="F143" s="22"/>
      <c r="G143" s="19" t="s">
        <v>44</v>
      </c>
      <c r="H143" s="80"/>
      <c r="I143" s="82"/>
      <c r="J143" s="82"/>
      <c r="K143" s="94"/>
      <c r="L143" s="94"/>
      <c r="M143" s="84"/>
      <c r="N143" s="82"/>
      <c r="O143" s="95"/>
      <c r="P143" s="95"/>
      <c r="Q143" s="84"/>
      <c r="R143" s="18"/>
    </row>
    <row r="144" spans="1:1021" s="18" customFormat="1" ht="15" customHeight="1">
      <c r="A144" s="10">
        <v>128</v>
      </c>
      <c r="B144" s="21" t="s">
        <v>121</v>
      </c>
      <c r="C144" s="14" t="s">
        <v>54</v>
      </c>
      <c r="D144" s="10"/>
      <c r="E144" s="21" t="s">
        <v>122</v>
      </c>
      <c r="F144" s="23"/>
      <c r="G144" s="19" t="s">
        <v>22</v>
      </c>
      <c r="H144" s="92">
        <v>9</v>
      </c>
      <c r="I144" s="87"/>
      <c r="J144" s="87"/>
      <c r="K144" s="87"/>
      <c r="L144" s="87"/>
      <c r="M144" s="87">
        <f>K144-L144</f>
        <v>0</v>
      </c>
      <c r="N144" s="87">
        <v>12</v>
      </c>
      <c r="O144" s="93">
        <v>27158.53</v>
      </c>
      <c r="P144" s="93">
        <v>27158.53</v>
      </c>
      <c r="Q144" s="90">
        <f>O144-P144</f>
        <v>0</v>
      </c>
      <c r="R144" s="20">
        <f>P144+L144</f>
        <v>27158.53</v>
      </c>
      <c r="S144" s="20"/>
      <c r="T144" s="3"/>
      <c r="U144" s="2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18" customFormat="1" ht="15" customHeight="1">
      <c r="A145" s="10">
        <v>129</v>
      </c>
      <c r="B145" s="21" t="s">
        <v>121</v>
      </c>
      <c r="C145" s="14" t="s">
        <v>54</v>
      </c>
      <c r="D145" s="10"/>
      <c r="E145" s="21" t="s">
        <v>122</v>
      </c>
      <c r="F145" s="22"/>
      <c r="G145" s="19" t="s">
        <v>47</v>
      </c>
      <c r="H145" s="80"/>
      <c r="I145" s="84"/>
      <c r="J145" s="84"/>
      <c r="K145" s="84"/>
      <c r="L145" s="84"/>
      <c r="M145" s="84"/>
      <c r="N145" s="84"/>
      <c r="O145" s="95"/>
      <c r="P145" s="95"/>
      <c r="Q145" s="84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</row>
    <row r="146" spans="1:1021" s="3" customFormat="1" ht="15" customHeight="1">
      <c r="A146" s="10">
        <v>130</v>
      </c>
      <c r="B146" s="21" t="s">
        <v>123</v>
      </c>
      <c r="C146" s="14" t="s">
        <v>19</v>
      </c>
      <c r="D146" s="10"/>
      <c r="E146" s="21" t="s">
        <v>24</v>
      </c>
      <c r="F146" s="22"/>
      <c r="G146" s="19" t="s">
        <v>33</v>
      </c>
      <c r="H146" s="80"/>
      <c r="I146" s="103"/>
      <c r="J146" s="103"/>
      <c r="K146" s="104"/>
      <c r="L146" s="104"/>
      <c r="M146" s="103"/>
      <c r="N146" s="155">
        <v>1</v>
      </c>
      <c r="O146" s="155">
        <v>7777.4</v>
      </c>
      <c r="P146" s="155">
        <v>7777.4</v>
      </c>
      <c r="Q146" s="84"/>
      <c r="R146" s="18"/>
    </row>
    <row r="147" spans="1:1021" s="3" customFormat="1" ht="15" customHeight="1">
      <c r="A147" s="10">
        <v>131</v>
      </c>
      <c r="B147" s="21" t="s">
        <v>123</v>
      </c>
      <c r="C147" s="14"/>
      <c r="D147" s="10"/>
      <c r="E147" s="21"/>
      <c r="F147" s="22"/>
      <c r="G147" s="19" t="s">
        <v>25</v>
      </c>
      <c r="H147" s="80">
        <v>9</v>
      </c>
      <c r="I147" s="84"/>
      <c r="J147" s="84"/>
      <c r="K147" s="84"/>
      <c r="L147" s="84"/>
      <c r="M147" s="84"/>
      <c r="N147" s="84"/>
      <c r="O147" s="91"/>
      <c r="P147" s="91"/>
      <c r="Q147" s="84"/>
      <c r="R147" s="18"/>
    </row>
    <row r="148" spans="1:1021" s="3" customFormat="1" ht="15" customHeight="1">
      <c r="A148" s="10"/>
      <c r="B148" s="21" t="s">
        <v>244</v>
      </c>
      <c r="C148" s="14"/>
      <c r="D148" s="10"/>
      <c r="E148" s="21"/>
      <c r="F148" s="22"/>
      <c r="G148" s="19" t="s">
        <v>22</v>
      </c>
      <c r="H148" s="80">
        <v>7</v>
      </c>
      <c r="I148" s="84"/>
      <c r="J148" s="84"/>
      <c r="K148" s="84"/>
      <c r="L148" s="84"/>
      <c r="M148" s="87">
        <f>K148-L148</f>
        <v>0</v>
      </c>
      <c r="N148" s="84"/>
      <c r="O148" s="91"/>
      <c r="P148" s="91"/>
      <c r="Q148" s="90">
        <f>O148-P148</f>
        <v>0</v>
      </c>
      <c r="R148" s="20">
        <f>P148+L148</f>
        <v>0</v>
      </c>
    </row>
    <row r="149" spans="1:1021" s="3" customFormat="1" ht="15" customHeight="1">
      <c r="A149" s="10"/>
      <c r="B149" s="21" t="s">
        <v>253</v>
      </c>
      <c r="C149" s="14"/>
      <c r="D149" s="10"/>
      <c r="E149" s="21"/>
      <c r="F149" s="22"/>
      <c r="G149" s="19" t="s">
        <v>25</v>
      </c>
      <c r="H149" s="92">
        <v>1</v>
      </c>
      <c r="I149" s="87"/>
      <c r="J149" s="87"/>
      <c r="K149" s="87"/>
      <c r="L149" s="87"/>
      <c r="M149" s="87"/>
      <c r="N149" s="87"/>
      <c r="O149" s="99"/>
      <c r="P149" s="99"/>
      <c r="Q149" s="90"/>
      <c r="R149" s="20"/>
      <c r="S149" s="20"/>
      <c r="U149" s="20"/>
    </row>
    <row r="150" spans="1:1021" s="3" customFormat="1" ht="15" customHeight="1">
      <c r="A150" s="10">
        <v>132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22</v>
      </c>
      <c r="H150" s="92">
        <v>14</v>
      </c>
      <c r="I150" s="87">
        <v>4</v>
      </c>
      <c r="J150" s="87">
        <v>4</v>
      </c>
      <c r="K150" s="87">
        <v>5010.17</v>
      </c>
      <c r="L150" s="87">
        <v>5010.17</v>
      </c>
      <c r="M150" s="87">
        <f>K150-L150</f>
        <v>0</v>
      </c>
      <c r="N150" s="87">
        <v>12</v>
      </c>
      <c r="O150" s="99">
        <v>43171.74</v>
      </c>
      <c r="P150" s="99">
        <v>43171.74</v>
      </c>
      <c r="Q150" s="90">
        <f>O150-P150</f>
        <v>0</v>
      </c>
      <c r="R150" s="20">
        <f>P150+L150</f>
        <v>48181.909999999996</v>
      </c>
      <c r="S150" s="20"/>
      <c r="U150" s="20"/>
    </row>
    <row r="151" spans="1:1021" ht="15" customHeight="1">
      <c r="A151" s="10">
        <v>133</v>
      </c>
      <c r="B151" s="21" t="s">
        <v>124</v>
      </c>
      <c r="C151" s="14" t="s">
        <v>19</v>
      </c>
      <c r="D151" s="10"/>
      <c r="E151" s="21" t="s">
        <v>24</v>
      </c>
      <c r="F151" s="22"/>
      <c r="G151" s="19" t="s">
        <v>25</v>
      </c>
      <c r="H151" s="80"/>
      <c r="I151" s="104"/>
      <c r="J151" s="104"/>
      <c r="K151" s="104"/>
      <c r="L151" s="104"/>
      <c r="M151" s="104"/>
      <c r="N151" s="104"/>
      <c r="O151" s="121"/>
      <c r="P151" s="121"/>
      <c r="Q151" s="104"/>
      <c r="R151" s="18"/>
    </row>
    <row r="152" spans="1:1021" s="3" customFormat="1" ht="15" customHeight="1">
      <c r="A152" s="10">
        <v>134</v>
      </c>
      <c r="B152" s="21" t="s">
        <v>125</v>
      </c>
      <c r="C152" s="14" t="s">
        <v>19</v>
      </c>
      <c r="D152" s="10"/>
      <c r="E152" s="21"/>
      <c r="F152" s="23"/>
      <c r="G152" s="19" t="s">
        <v>22</v>
      </c>
      <c r="H152" s="116">
        <v>5</v>
      </c>
      <c r="I152" s="117"/>
      <c r="J152" s="117"/>
      <c r="K152" s="117"/>
      <c r="L152" s="117"/>
      <c r="M152" s="87">
        <f>K152-L152</f>
        <v>0</v>
      </c>
      <c r="N152" s="87">
        <v>11</v>
      </c>
      <c r="O152" s="93">
        <v>44890.84</v>
      </c>
      <c r="P152" s="93">
        <v>44890.84</v>
      </c>
      <c r="Q152" s="90">
        <f>O152-P152</f>
        <v>0</v>
      </c>
      <c r="R152" s="20">
        <f>P152+L152</f>
        <v>44890.84</v>
      </c>
      <c r="S152" s="20"/>
      <c r="U152" s="20"/>
    </row>
    <row r="153" spans="1:1021" ht="15" customHeight="1">
      <c r="A153" s="10">
        <v>135</v>
      </c>
      <c r="B153" s="21" t="s">
        <v>125</v>
      </c>
      <c r="C153" s="14" t="s">
        <v>19</v>
      </c>
      <c r="D153" s="10"/>
      <c r="E153" s="21" t="s">
        <v>126</v>
      </c>
      <c r="F153" s="22"/>
      <c r="G153" s="19" t="s">
        <v>33</v>
      </c>
      <c r="H153" s="80">
        <v>4</v>
      </c>
      <c r="I153" s="103"/>
      <c r="J153" s="103"/>
      <c r="K153" s="104"/>
      <c r="L153" s="104"/>
      <c r="M153" s="103"/>
      <c r="N153" s="103">
        <v>6</v>
      </c>
      <c r="O153" s="103">
        <v>17445.05</v>
      </c>
      <c r="P153" s="105">
        <v>17445.05</v>
      </c>
      <c r="Q153" s="105"/>
    </row>
    <row r="154" spans="1:1021" ht="15" customHeight="1">
      <c r="A154" s="10">
        <v>136</v>
      </c>
      <c r="B154" s="21" t="s">
        <v>127</v>
      </c>
      <c r="C154" s="14"/>
      <c r="D154" s="10"/>
      <c r="E154" s="21"/>
      <c r="F154" s="22"/>
      <c r="G154" s="19" t="s">
        <v>21</v>
      </c>
      <c r="H154" s="80">
        <v>2</v>
      </c>
      <c r="I154" s="115">
        <v>3</v>
      </c>
      <c r="J154" s="115">
        <v>3</v>
      </c>
      <c r="K154" s="120">
        <v>4906.9799999999996</v>
      </c>
      <c r="L154" s="120">
        <v>4906.9799999999996</v>
      </c>
      <c r="M154" s="164"/>
      <c r="N154" s="84"/>
      <c r="O154" s="91"/>
      <c r="P154" s="91"/>
      <c r="Q154" s="84"/>
    </row>
    <row r="155" spans="1:1021" ht="15" customHeight="1">
      <c r="A155" s="10">
        <v>137</v>
      </c>
      <c r="B155" s="21" t="s">
        <v>127</v>
      </c>
      <c r="C155" s="14"/>
      <c r="D155" s="10"/>
      <c r="E155" s="21"/>
      <c r="F155" s="22"/>
      <c r="G155" s="19" t="s">
        <v>22</v>
      </c>
      <c r="H155" s="92">
        <v>7</v>
      </c>
      <c r="I155" s="87">
        <v>1</v>
      </c>
      <c r="J155" s="87">
        <v>1</v>
      </c>
      <c r="K155" s="87">
        <v>527.41</v>
      </c>
      <c r="L155" s="87">
        <v>527.41</v>
      </c>
      <c r="M155" s="87">
        <f>K155-L155</f>
        <v>0</v>
      </c>
      <c r="N155" s="87">
        <v>12</v>
      </c>
      <c r="O155" s="99">
        <v>32188.91</v>
      </c>
      <c r="P155" s="99">
        <v>32188.91</v>
      </c>
      <c r="Q155" s="90">
        <f>O155-P155</f>
        <v>0</v>
      </c>
      <c r="R155" s="20">
        <f t="shared" ref="R155:R156" si="17">P155+L155</f>
        <v>32716.32</v>
      </c>
      <c r="S155" s="20"/>
      <c r="U155" s="20"/>
    </row>
    <row r="156" spans="1:1021" ht="15" customHeight="1">
      <c r="A156" s="10">
        <v>138</v>
      </c>
      <c r="B156" s="21" t="s">
        <v>128</v>
      </c>
      <c r="C156" s="14"/>
      <c r="D156" s="10"/>
      <c r="E156" s="21"/>
      <c r="F156" s="22"/>
      <c r="G156" s="19" t="s">
        <v>22</v>
      </c>
      <c r="H156" s="92">
        <v>3</v>
      </c>
      <c r="I156" s="165"/>
      <c r="J156" s="165"/>
      <c r="K156" s="165"/>
      <c r="L156" s="165"/>
      <c r="M156" s="87">
        <f>K156-L156</f>
        <v>0</v>
      </c>
      <c r="N156" s="87">
        <v>3</v>
      </c>
      <c r="O156" s="99">
        <v>3513.17</v>
      </c>
      <c r="P156" s="99">
        <v>3513.17</v>
      </c>
      <c r="Q156" s="90">
        <f>O156-P156</f>
        <v>0</v>
      </c>
      <c r="R156" s="20">
        <f t="shared" si="17"/>
        <v>3513.17</v>
      </c>
      <c r="S156" s="20"/>
      <c r="U156" s="20"/>
    </row>
    <row r="157" spans="1:1021" s="3" customFormat="1" ht="15" customHeight="1">
      <c r="A157" s="10">
        <v>139</v>
      </c>
      <c r="B157" s="21" t="s">
        <v>128</v>
      </c>
      <c r="C157" s="14"/>
      <c r="D157" s="10"/>
      <c r="E157" s="21"/>
      <c r="F157" s="22"/>
      <c r="G157" s="19" t="s">
        <v>33</v>
      </c>
      <c r="H157" s="80">
        <v>6</v>
      </c>
      <c r="I157" s="84"/>
      <c r="J157" s="84"/>
      <c r="K157" s="84"/>
      <c r="L157" s="84"/>
      <c r="M157" s="84"/>
      <c r="N157" s="84">
        <v>3</v>
      </c>
      <c r="O157" s="91">
        <v>6614.2</v>
      </c>
      <c r="P157" s="91">
        <v>6614.2</v>
      </c>
      <c r="Q157" s="84"/>
      <c r="R157" s="18"/>
    </row>
    <row r="158" spans="1:1021" s="3" customFormat="1" ht="15" customHeight="1">
      <c r="A158" s="10"/>
      <c r="B158" s="21" t="s">
        <v>128</v>
      </c>
      <c r="C158" s="14"/>
      <c r="D158" s="10"/>
      <c r="E158" s="21"/>
      <c r="F158" s="22"/>
      <c r="G158" s="19" t="s">
        <v>25</v>
      </c>
      <c r="H158" s="92">
        <v>1</v>
      </c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T158" s="18"/>
      <c r="U158" s="2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</row>
    <row r="159" spans="1:1021" s="3" customFormat="1" ht="15" customHeight="1">
      <c r="A159" s="10">
        <v>143</v>
      </c>
      <c r="B159" s="21" t="s">
        <v>132</v>
      </c>
      <c r="C159" s="14"/>
      <c r="D159" s="10"/>
      <c r="E159" s="21"/>
      <c r="F159" s="22"/>
      <c r="G159" s="19" t="s">
        <v>25</v>
      </c>
      <c r="H159" s="92"/>
      <c r="I159" s="87"/>
      <c r="J159" s="87"/>
      <c r="K159" s="90"/>
      <c r="L159" s="90"/>
      <c r="M159" s="87"/>
      <c r="N159" s="87"/>
      <c r="O159" s="99"/>
      <c r="P159" s="99"/>
      <c r="Q159" s="90"/>
      <c r="R159" s="20"/>
      <c r="S159" s="20"/>
      <c r="U159" s="20"/>
    </row>
    <row r="160" spans="1:1021" s="3" customFormat="1" ht="15" customHeight="1">
      <c r="A160" s="10">
        <v>140</v>
      </c>
      <c r="B160" s="21" t="s">
        <v>129</v>
      </c>
      <c r="C160" s="14" t="s">
        <v>19</v>
      </c>
      <c r="D160" s="10"/>
      <c r="E160" s="21" t="s">
        <v>39</v>
      </c>
      <c r="F160" s="22"/>
      <c r="G160" s="19" t="s">
        <v>22</v>
      </c>
      <c r="H160" s="92">
        <v>5</v>
      </c>
      <c r="I160" s="87">
        <v>1</v>
      </c>
      <c r="J160" s="87">
        <v>1</v>
      </c>
      <c r="K160" s="87">
        <v>3260.33</v>
      </c>
      <c r="L160" s="87">
        <v>3260.33</v>
      </c>
      <c r="M160" s="87">
        <f>K160-L160</f>
        <v>0</v>
      </c>
      <c r="N160" s="87">
        <v>2</v>
      </c>
      <c r="O160" s="99">
        <v>5286.79</v>
      </c>
      <c r="P160" s="99">
        <v>5286.79</v>
      </c>
      <c r="Q160" s="90">
        <f>O160-P160</f>
        <v>0</v>
      </c>
      <c r="R160" s="20">
        <f t="shared" ref="R160:R162" si="18">P160+L160</f>
        <v>8547.119999999999</v>
      </c>
      <c r="S160" s="20"/>
      <c r="U160" s="20"/>
    </row>
    <row r="161" spans="1:1021" s="3" customFormat="1" ht="15" customHeight="1">
      <c r="A161" s="10">
        <v>141</v>
      </c>
      <c r="B161" s="21" t="s">
        <v>130</v>
      </c>
      <c r="C161" s="14" t="s">
        <v>19</v>
      </c>
      <c r="D161" s="10"/>
      <c r="E161" s="21" t="s">
        <v>39</v>
      </c>
      <c r="F161" s="23"/>
      <c r="G161" s="17" t="s">
        <v>22</v>
      </c>
      <c r="H161" s="92">
        <v>2</v>
      </c>
      <c r="I161" s="87"/>
      <c r="J161" s="87"/>
      <c r="K161" s="90"/>
      <c r="L161" s="90"/>
      <c r="M161" s="87">
        <f>K161-L161</f>
        <v>0</v>
      </c>
      <c r="N161" s="87">
        <v>2</v>
      </c>
      <c r="O161" s="93">
        <v>3928.91</v>
      </c>
      <c r="P161" s="93">
        <v>3928.91</v>
      </c>
      <c r="Q161" s="90">
        <f>O161-P161</f>
        <v>0</v>
      </c>
      <c r="R161" s="20">
        <f t="shared" si="18"/>
        <v>3928.91</v>
      </c>
      <c r="S161" s="20"/>
      <c r="U161" s="20"/>
    </row>
    <row r="162" spans="1:1021" s="3" customFormat="1" ht="15" customHeight="1">
      <c r="A162" s="10">
        <v>142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22</v>
      </c>
      <c r="H162" s="92">
        <v>6</v>
      </c>
      <c r="I162" s="87">
        <v>2</v>
      </c>
      <c r="J162" s="87">
        <v>2</v>
      </c>
      <c r="K162" s="90">
        <v>2298.16</v>
      </c>
      <c r="L162" s="90">
        <v>2298.16</v>
      </c>
      <c r="M162" s="87">
        <f>K162-L162</f>
        <v>0</v>
      </c>
      <c r="N162" s="87">
        <v>1</v>
      </c>
      <c r="O162" s="99">
        <v>2406.44</v>
      </c>
      <c r="P162" s="99">
        <v>2406.44</v>
      </c>
      <c r="Q162" s="90">
        <f>O162-P162</f>
        <v>0</v>
      </c>
      <c r="R162" s="20">
        <f t="shared" si="18"/>
        <v>4704.6000000000004</v>
      </c>
      <c r="S162" s="20"/>
      <c r="U162" s="20"/>
    </row>
    <row r="163" spans="1:1021" s="3" customFormat="1" ht="15" customHeight="1">
      <c r="A163" s="10">
        <v>144</v>
      </c>
      <c r="B163" s="21" t="s">
        <v>131</v>
      </c>
      <c r="C163" s="14" t="s">
        <v>19</v>
      </c>
      <c r="D163" s="10"/>
      <c r="E163" s="21" t="s">
        <v>39</v>
      </c>
      <c r="F163" s="22"/>
      <c r="G163" s="17" t="s">
        <v>25</v>
      </c>
      <c r="H163" s="80"/>
      <c r="I163" s="82"/>
      <c r="J163" s="82"/>
      <c r="K163" s="94"/>
      <c r="L163" s="94"/>
      <c r="M163" s="84"/>
      <c r="N163" s="82"/>
      <c r="O163" s="95"/>
      <c r="P163" s="95"/>
      <c r="Q163" s="84"/>
    </row>
    <row r="164" spans="1:1021" ht="15" customHeight="1">
      <c r="A164" s="10">
        <v>145</v>
      </c>
      <c r="B164" s="33" t="s">
        <v>133</v>
      </c>
      <c r="C164" s="14"/>
      <c r="D164" s="10"/>
      <c r="E164" s="21"/>
      <c r="F164" s="22"/>
      <c r="G164" s="17" t="s">
        <v>44</v>
      </c>
      <c r="H164" s="80">
        <v>3</v>
      </c>
      <c r="I164" s="105"/>
      <c r="J164" s="105"/>
      <c r="K164" s="104"/>
      <c r="L164" s="106"/>
      <c r="M164" s="105"/>
      <c r="N164" s="107">
        <v>1</v>
      </c>
      <c r="O164" s="108">
        <v>3728.4</v>
      </c>
      <c r="P164" s="107">
        <v>3728.4</v>
      </c>
      <c r="Q164" s="107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146</v>
      </c>
      <c r="B165" s="33" t="s">
        <v>133</v>
      </c>
      <c r="C165" s="14" t="s">
        <v>19</v>
      </c>
      <c r="D165" s="10"/>
      <c r="E165" s="21"/>
      <c r="F165" s="23"/>
      <c r="G165" s="19" t="s">
        <v>22</v>
      </c>
      <c r="H165" s="92">
        <v>1</v>
      </c>
      <c r="I165" s="87"/>
      <c r="J165" s="87"/>
      <c r="K165" s="90"/>
      <c r="L165" s="90"/>
      <c r="M165" s="87">
        <f>K165-L165</f>
        <v>0</v>
      </c>
      <c r="N165" s="146">
        <v>2</v>
      </c>
      <c r="O165" s="146">
        <v>424.15</v>
      </c>
      <c r="P165" s="146">
        <v>424.15</v>
      </c>
      <c r="Q165" s="90">
        <f>O165-P165</f>
        <v>0</v>
      </c>
      <c r="R165" s="20">
        <f>P165+L165</f>
        <v>424.15</v>
      </c>
      <c r="S165" s="20"/>
      <c r="T165" s="18"/>
      <c r="U165" s="20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147</v>
      </c>
      <c r="B166" s="33" t="s">
        <v>134</v>
      </c>
      <c r="C166" s="14"/>
      <c r="D166" s="10"/>
      <c r="E166" s="21"/>
      <c r="F166" s="23"/>
      <c r="G166" s="19" t="s">
        <v>25</v>
      </c>
      <c r="H166" s="92">
        <v>6</v>
      </c>
      <c r="I166" s="87"/>
      <c r="J166" s="87"/>
      <c r="K166" s="90"/>
      <c r="L166" s="90"/>
      <c r="M166" s="87"/>
      <c r="N166" s="146"/>
      <c r="O166" s="147"/>
      <c r="P166" s="147"/>
      <c r="Q166" s="90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  <c r="AME166" s="18"/>
      <c r="AMF166" s="18"/>
      <c r="AMG166" s="18"/>
    </row>
    <row r="167" spans="1:1021" ht="15" customHeight="1">
      <c r="A167" s="10">
        <v>148</v>
      </c>
      <c r="B167" s="21" t="s">
        <v>135</v>
      </c>
      <c r="C167" s="14"/>
      <c r="D167" s="21"/>
      <c r="E167" s="21"/>
      <c r="F167" s="23"/>
      <c r="G167" s="19"/>
      <c r="H167" s="92"/>
      <c r="I167" s="87"/>
      <c r="J167" s="87"/>
      <c r="K167" s="90"/>
      <c r="L167" s="90"/>
      <c r="M167" s="87"/>
      <c r="N167" s="146"/>
      <c r="O167" s="147"/>
      <c r="P167" s="147"/>
      <c r="Q167" s="90"/>
    </row>
    <row r="168" spans="1:1021" s="3" customFormat="1" ht="15" customHeight="1">
      <c r="A168" s="10">
        <v>149</v>
      </c>
      <c r="B168" s="21" t="s">
        <v>135</v>
      </c>
      <c r="C168" s="14"/>
      <c r="D168" s="21"/>
      <c r="E168" s="21"/>
      <c r="F168" s="23"/>
      <c r="G168" s="19" t="s">
        <v>33</v>
      </c>
      <c r="H168" s="92">
        <v>3</v>
      </c>
      <c r="I168" s="87"/>
      <c r="J168" s="87"/>
      <c r="K168" s="90"/>
      <c r="L168" s="90"/>
      <c r="M168" s="87"/>
      <c r="N168" s="146">
        <v>1</v>
      </c>
      <c r="O168" s="146">
        <v>2732.6</v>
      </c>
      <c r="P168" s="146">
        <v>2732.6</v>
      </c>
      <c r="Q168" s="90"/>
      <c r="R168" s="18"/>
    </row>
    <row r="169" spans="1:1021" s="3" customFormat="1" ht="15" customHeight="1">
      <c r="A169" s="10">
        <v>150</v>
      </c>
      <c r="B169" s="21" t="s">
        <v>136</v>
      </c>
      <c r="C169" s="14"/>
      <c r="D169" s="10"/>
      <c r="E169" s="21"/>
      <c r="F169" s="22"/>
      <c r="G169" s="19" t="s">
        <v>25</v>
      </c>
      <c r="H169" s="80"/>
      <c r="I169" s="84"/>
      <c r="J169" s="84"/>
      <c r="K169" s="94"/>
      <c r="L169" s="94"/>
      <c r="M169" s="84"/>
      <c r="N169" s="84"/>
      <c r="O169" s="84"/>
      <c r="P169" s="84"/>
      <c r="Q169" s="84"/>
      <c r="R169" s="18"/>
    </row>
    <row r="170" spans="1:1021" s="3" customFormat="1" ht="15" customHeight="1">
      <c r="A170" s="10">
        <v>151</v>
      </c>
      <c r="B170" s="21" t="s">
        <v>137</v>
      </c>
      <c r="C170" s="14" t="s">
        <v>19</v>
      </c>
      <c r="D170" s="21"/>
      <c r="E170" s="21" t="s">
        <v>32</v>
      </c>
      <c r="F170" s="23"/>
      <c r="G170" s="19" t="s">
        <v>22</v>
      </c>
      <c r="H170" s="92">
        <v>6</v>
      </c>
      <c r="I170" s="87">
        <v>3</v>
      </c>
      <c r="J170" s="87">
        <v>3</v>
      </c>
      <c r="K170" s="90">
        <v>6130.64</v>
      </c>
      <c r="L170" s="90">
        <v>6130.64</v>
      </c>
      <c r="M170" s="87">
        <f>K170-L170</f>
        <v>0</v>
      </c>
      <c r="N170" s="146">
        <v>7</v>
      </c>
      <c r="O170" s="146">
        <v>15535.89</v>
      </c>
      <c r="P170" s="146">
        <v>15535.89</v>
      </c>
      <c r="Q170" s="90">
        <f>O170-P170</f>
        <v>0</v>
      </c>
      <c r="R170" s="20">
        <f>P170+L170</f>
        <v>21666.53</v>
      </c>
      <c r="S170" s="20"/>
      <c r="U170" s="20"/>
    </row>
    <row r="171" spans="1:1021" s="3" customFormat="1" ht="15" customHeight="1">
      <c r="A171" s="10">
        <v>152</v>
      </c>
      <c r="B171" s="21" t="s">
        <v>137</v>
      </c>
      <c r="C171" s="14" t="s">
        <v>19</v>
      </c>
      <c r="D171" s="21"/>
      <c r="E171" s="21" t="s">
        <v>32</v>
      </c>
      <c r="F171" s="21"/>
      <c r="G171" s="19" t="s">
        <v>33</v>
      </c>
      <c r="H171" s="80">
        <v>2</v>
      </c>
      <c r="I171" s="103"/>
      <c r="J171" s="103"/>
      <c r="K171" s="104"/>
      <c r="L171" s="104"/>
      <c r="M171" s="103"/>
      <c r="N171" s="84"/>
      <c r="O171" s="84"/>
      <c r="P171" s="84"/>
      <c r="Q171" s="84"/>
    </row>
    <row r="172" spans="1:1021" s="3" customFormat="1" ht="15" customHeight="1">
      <c r="A172" s="10"/>
      <c r="B172" s="21" t="s">
        <v>159</v>
      </c>
      <c r="C172" s="14"/>
      <c r="D172" s="21"/>
      <c r="E172" s="21"/>
      <c r="F172" s="21"/>
      <c r="G172" s="19" t="s">
        <v>22</v>
      </c>
      <c r="H172" s="80">
        <v>1</v>
      </c>
      <c r="I172" s="103"/>
      <c r="J172" s="103"/>
      <c r="K172" s="104"/>
      <c r="L172" s="104"/>
      <c r="M172" s="87">
        <f>K172-L172</f>
        <v>0</v>
      </c>
      <c r="N172" s="84"/>
      <c r="O172" s="84"/>
      <c r="P172" s="84"/>
      <c r="Q172" s="90">
        <f>O172-P172</f>
        <v>0</v>
      </c>
      <c r="R172" s="20">
        <f>P172+L172</f>
        <v>0</v>
      </c>
    </row>
    <row r="173" spans="1:1021" ht="15" customHeight="1">
      <c r="A173" s="10">
        <v>186</v>
      </c>
      <c r="B173" s="21" t="s">
        <v>159</v>
      </c>
      <c r="C173" s="14"/>
      <c r="D173" s="10"/>
      <c r="E173" s="21"/>
      <c r="F173" s="23"/>
      <c r="G173" s="19"/>
      <c r="H173" s="92"/>
      <c r="I173" s="87"/>
      <c r="J173" s="87"/>
      <c r="K173" s="87"/>
      <c r="L173" s="87"/>
      <c r="M173" s="87"/>
      <c r="N173" s="87"/>
      <c r="O173" s="87"/>
      <c r="P173" s="87"/>
      <c r="Q173" s="90"/>
      <c r="R173" s="20"/>
      <c r="S173" s="20"/>
      <c r="U173" s="20"/>
    </row>
    <row r="174" spans="1:1021" ht="15" customHeight="1">
      <c r="A174" s="10">
        <v>187</v>
      </c>
      <c r="B174" s="21" t="s">
        <v>159</v>
      </c>
      <c r="C174" s="14"/>
      <c r="D174" s="10"/>
      <c r="E174" s="21"/>
      <c r="F174" s="23"/>
      <c r="G174" s="19" t="s">
        <v>33</v>
      </c>
      <c r="H174" s="92">
        <v>4</v>
      </c>
      <c r="I174" s="87"/>
      <c r="J174" s="87"/>
      <c r="K174" s="87"/>
      <c r="L174" s="87"/>
      <c r="M174" s="87"/>
      <c r="N174" s="87"/>
      <c r="O174" s="93"/>
      <c r="P174" s="93"/>
      <c r="Q174" s="90"/>
      <c r="R174" s="20"/>
      <c r="S174" s="20"/>
      <c r="U174" s="20"/>
    </row>
    <row r="175" spans="1:1021" ht="15" customHeight="1">
      <c r="A175" s="10">
        <v>153</v>
      </c>
      <c r="B175" s="21" t="s">
        <v>138</v>
      </c>
      <c r="C175" s="14" t="s">
        <v>19</v>
      </c>
      <c r="D175" s="10"/>
      <c r="E175" s="21" t="s">
        <v>39</v>
      </c>
      <c r="F175" s="22"/>
      <c r="G175" s="19" t="s">
        <v>22</v>
      </c>
      <c r="H175" s="92">
        <v>6</v>
      </c>
      <c r="I175" s="101"/>
      <c r="J175" s="101"/>
      <c r="K175" s="101"/>
      <c r="L175" s="101"/>
      <c r="M175" s="87">
        <f>K175-L175</f>
        <v>0</v>
      </c>
      <c r="N175" s="101">
        <v>9</v>
      </c>
      <c r="O175" s="102">
        <v>26709.15</v>
      </c>
      <c r="P175" s="102">
        <v>26709.15</v>
      </c>
      <c r="Q175" s="90">
        <f t="shared" ref="Q175:Q176" si="19">O175-P175</f>
        <v>0</v>
      </c>
      <c r="R175" s="20">
        <f t="shared" ref="R175:R176" si="20">P175+L175</f>
        <v>26709.15</v>
      </c>
    </row>
    <row r="176" spans="1:1021" ht="15" customHeight="1">
      <c r="A176" s="10">
        <v>154</v>
      </c>
      <c r="B176" s="21" t="s">
        <v>139</v>
      </c>
      <c r="C176" s="42" t="s">
        <v>19</v>
      </c>
      <c r="D176" s="43"/>
      <c r="E176" s="21" t="s">
        <v>39</v>
      </c>
      <c r="F176" s="23"/>
      <c r="G176" s="19" t="s">
        <v>22</v>
      </c>
      <c r="H176" s="116"/>
      <c r="I176" s="123"/>
      <c r="J176" s="123"/>
      <c r="K176" s="123"/>
      <c r="L176" s="123"/>
      <c r="M176" s="87">
        <f>K176-L176</f>
        <v>0</v>
      </c>
      <c r="N176" s="123"/>
      <c r="O176" s="228"/>
      <c r="P176" s="228"/>
      <c r="Q176" s="90">
        <f t="shared" si="19"/>
        <v>0</v>
      </c>
      <c r="R176" s="20">
        <f t="shared" si="20"/>
        <v>0</v>
      </c>
    </row>
    <row r="177" spans="1:1021" ht="15" customHeight="1">
      <c r="A177" s="10">
        <v>155</v>
      </c>
      <c r="B177" s="21" t="s">
        <v>139</v>
      </c>
      <c r="C177" s="42" t="s">
        <v>19</v>
      </c>
      <c r="D177" s="43"/>
      <c r="E177" s="21" t="s">
        <v>39</v>
      </c>
      <c r="F177" s="44"/>
      <c r="G177" s="19" t="s">
        <v>25</v>
      </c>
      <c r="H177" s="167">
        <v>4</v>
      </c>
      <c r="I177" s="104"/>
      <c r="J177" s="104"/>
      <c r="K177" s="104"/>
      <c r="L177" s="104"/>
      <c r="M177" s="104"/>
      <c r="N177" s="104"/>
      <c r="O177" s="104"/>
      <c r="P177" s="104"/>
      <c r="Q177" s="104"/>
      <c r="R177" s="20"/>
      <c r="S177" s="20"/>
      <c r="U177" s="20"/>
    </row>
    <row r="178" spans="1:1021" ht="15" customHeight="1">
      <c r="A178" s="10">
        <v>156</v>
      </c>
      <c r="B178" s="21" t="s">
        <v>140</v>
      </c>
      <c r="C178" s="14"/>
      <c r="D178" s="10"/>
      <c r="E178" s="21"/>
      <c r="F178" s="23"/>
      <c r="G178" s="19" t="s">
        <v>44</v>
      </c>
      <c r="H178" s="80"/>
      <c r="I178" s="84"/>
      <c r="J178" s="84"/>
      <c r="K178" s="84"/>
      <c r="L178" s="97"/>
      <c r="M178" s="84"/>
      <c r="N178" s="97"/>
      <c r="O178" s="128"/>
      <c r="P178" s="128"/>
      <c r="Q178" s="138"/>
      <c r="R178" s="18"/>
    </row>
    <row r="179" spans="1:1021" ht="15" customHeight="1">
      <c r="A179" s="10">
        <v>157</v>
      </c>
      <c r="B179" s="21" t="s">
        <v>141</v>
      </c>
      <c r="C179" s="14" t="s">
        <v>19</v>
      </c>
      <c r="D179" s="10"/>
      <c r="E179" s="21" t="s">
        <v>142</v>
      </c>
      <c r="F179" s="23"/>
      <c r="G179" s="19" t="s">
        <v>22</v>
      </c>
      <c r="H179" s="92">
        <v>12</v>
      </c>
      <c r="I179" s="87"/>
      <c r="J179" s="87"/>
      <c r="K179" s="87"/>
      <c r="L179" s="87"/>
      <c r="M179" s="87">
        <f>K179-L179</f>
        <v>0</v>
      </c>
      <c r="N179" s="87">
        <v>17</v>
      </c>
      <c r="O179" s="90">
        <v>33925.620000000003</v>
      </c>
      <c r="P179" s="90">
        <v>33925.620000000003</v>
      </c>
      <c r="Q179" s="90">
        <f>O179-P179</f>
        <v>0</v>
      </c>
      <c r="R179" s="20">
        <f>P179+L179</f>
        <v>33925.620000000003</v>
      </c>
      <c r="S179" s="20"/>
      <c r="U179" s="20"/>
    </row>
    <row r="180" spans="1:1021" s="18" customFormat="1" ht="15" customHeight="1">
      <c r="A180" s="10">
        <v>158</v>
      </c>
      <c r="B180" s="21" t="s">
        <v>141</v>
      </c>
      <c r="C180" s="14" t="s">
        <v>19</v>
      </c>
      <c r="D180" s="21"/>
      <c r="E180" s="21" t="s">
        <v>142</v>
      </c>
      <c r="F180" s="21"/>
      <c r="G180" s="19" t="s">
        <v>21</v>
      </c>
      <c r="H180" s="80"/>
      <c r="I180" s="218"/>
      <c r="J180" s="218"/>
      <c r="K180" s="153"/>
      <c r="L180" s="153"/>
      <c r="M180" s="115"/>
      <c r="N180" s="168"/>
      <c r="O180" s="169"/>
      <c r="P180" s="169"/>
      <c r="Q180" s="84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</row>
    <row r="181" spans="1:1021" ht="15" customHeight="1">
      <c r="A181" s="10">
        <v>159</v>
      </c>
      <c r="B181" s="21" t="s">
        <v>143</v>
      </c>
      <c r="C181" s="14" t="s">
        <v>19</v>
      </c>
      <c r="D181" s="10"/>
      <c r="E181" s="21" t="s">
        <v>122</v>
      </c>
      <c r="F181" s="23"/>
      <c r="G181" s="19" t="s">
        <v>22</v>
      </c>
      <c r="H181" s="92">
        <v>36</v>
      </c>
      <c r="I181" s="87"/>
      <c r="J181" s="87"/>
      <c r="K181" s="87"/>
      <c r="L181" s="87"/>
      <c r="M181" s="87">
        <f>K181-L181</f>
        <v>0</v>
      </c>
      <c r="N181" s="87">
        <v>48</v>
      </c>
      <c r="O181" s="87">
        <f>5248.31+2828.8+26487.21</f>
        <v>34564.32</v>
      </c>
      <c r="P181" s="87">
        <f>5248.31+2828.8+26487.21</f>
        <v>34564.32</v>
      </c>
      <c r="Q181" s="90">
        <f>O181-P181</f>
        <v>0</v>
      </c>
      <c r="R181" s="20">
        <f>P181+L181</f>
        <v>34564.32</v>
      </c>
      <c r="S181" s="20"/>
      <c r="U181" s="20"/>
    </row>
    <row r="182" spans="1:1021" ht="15" customHeight="1">
      <c r="A182" s="10">
        <v>160</v>
      </c>
      <c r="B182" s="45" t="s">
        <v>143</v>
      </c>
      <c r="C182" s="14" t="s">
        <v>19</v>
      </c>
      <c r="D182" s="10"/>
      <c r="E182" s="21"/>
      <c r="F182" s="22"/>
      <c r="G182" s="19" t="s">
        <v>47</v>
      </c>
      <c r="H182" s="80"/>
      <c r="I182" s="155"/>
      <c r="J182" s="155"/>
      <c r="K182" s="155"/>
      <c r="L182" s="155"/>
      <c r="M182" s="84"/>
      <c r="N182" s="224"/>
      <c r="O182" s="227"/>
      <c r="P182" s="227"/>
      <c r="Q182" s="84"/>
      <c r="R182" s="18"/>
    </row>
    <row r="183" spans="1:1021" ht="15" customHeight="1">
      <c r="A183" s="10">
        <v>161</v>
      </c>
      <c r="B183" s="21" t="s">
        <v>144</v>
      </c>
      <c r="C183" s="14" t="s">
        <v>19</v>
      </c>
      <c r="D183" s="10"/>
      <c r="E183" s="21" t="s">
        <v>43</v>
      </c>
      <c r="F183" s="23"/>
      <c r="G183" s="19" t="s">
        <v>22</v>
      </c>
      <c r="H183" s="92">
        <v>2</v>
      </c>
      <c r="I183" s="87"/>
      <c r="J183" s="87"/>
      <c r="K183" s="87"/>
      <c r="L183" s="87"/>
      <c r="M183" s="87">
        <f>K183-L183</f>
        <v>0</v>
      </c>
      <c r="N183" s="87">
        <v>7</v>
      </c>
      <c r="O183" s="87">
        <v>10274.379999999999</v>
      </c>
      <c r="P183" s="87">
        <v>10274.379999999999</v>
      </c>
      <c r="Q183" s="90">
        <f>O183-P183</f>
        <v>0</v>
      </c>
      <c r="R183" s="20">
        <f>P183+L183</f>
        <v>10274.379999999999</v>
      </c>
      <c r="S183" s="20"/>
      <c r="U183" s="20"/>
    </row>
    <row r="184" spans="1:1021" ht="15" customHeight="1">
      <c r="A184" s="10">
        <v>162</v>
      </c>
      <c r="B184" s="21" t="s">
        <v>145</v>
      </c>
      <c r="C184" s="14" t="s">
        <v>38</v>
      </c>
      <c r="D184" s="10"/>
      <c r="E184" s="21"/>
      <c r="F184" s="22"/>
      <c r="G184" s="19" t="s">
        <v>47</v>
      </c>
      <c r="H184" s="80">
        <v>10</v>
      </c>
      <c r="I184" s="84">
        <v>1</v>
      </c>
      <c r="J184" s="84">
        <v>1</v>
      </c>
      <c r="K184" s="84">
        <v>2152</v>
      </c>
      <c r="L184" s="84">
        <v>2152</v>
      </c>
      <c r="M184" s="84">
        <v>0</v>
      </c>
      <c r="N184" s="223">
        <v>5</v>
      </c>
      <c r="O184" s="226">
        <v>13808.4</v>
      </c>
      <c r="P184" s="226">
        <v>13808.4</v>
      </c>
      <c r="Q184" s="84">
        <v>0</v>
      </c>
      <c r="R184" s="20"/>
      <c r="S184" s="20"/>
      <c r="U184" s="20"/>
    </row>
    <row r="185" spans="1:1021" ht="15" customHeight="1">
      <c r="A185" s="10">
        <v>163</v>
      </c>
      <c r="B185" s="21" t="s">
        <v>145</v>
      </c>
      <c r="C185" s="14"/>
      <c r="D185" s="10"/>
      <c r="E185" s="21"/>
      <c r="F185" s="22"/>
      <c r="G185" s="19" t="s">
        <v>22</v>
      </c>
      <c r="H185" s="80">
        <v>2</v>
      </c>
      <c r="I185" s="84"/>
      <c r="J185" s="84"/>
      <c r="K185" s="84"/>
      <c r="L185" s="84"/>
      <c r="M185" s="87">
        <f>K185-L185</f>
        <v>0</v>
      </c>
      <c r="N185" s="84"/>
      <c r="O185" s="84"/>
      <c r="P185" s="84"/>
      <c r="Q185" s="90">
        <f>O185-P185</f>
        <v>0</v>
      </c>
      <c r="R185" s="20">
        <f>P185+L185</f>
        <v>0</v>
      </c>
    </row>
    <row r="186" spans="1:1021" ht="15" customHeight="1">
      <c r="A186" s="10">
        <v>166</v>
      </c>
      <c r="B186" s="21" t="s">
        <v>145</v>
      </c>
      <c r="C186" s="14"/>
      <c r="D186" s="10"/>
      <c r="E186" s="21"/>
      <c r="F186" s="30"/>
      <c r="G186" s="19"/>
      <c r="H186" s="80"/>
      <c r="I186" s="84"/>
      <c r="J186" s="84"/>
      <c r="K186" s="84"/>
      <c r="L186" s="84"/>
      <c r="M186" s="84"/>
      <c r="N186" s="82"/>
      <c r="O186" s="129"/>
      <c r="P186" s="82"/>
      <c r="Q186" s="84"/>
      <c r="R186" s="18"/>
    </row>
    <row r="187" spans="1:1021" ht="15" customHeight="1">
      <c r="A187" s="10"/>
      <c r="B187" s="21" t="s">
        <v>145</v>
      </c>
      <c r="C187" s="14"/>
      <c r="D187" s="10"/>
      <c r="E187" s="21"/>
      <c r="F187" s="30"/>
      <c r="G187" s="19" t="s">
        <v>25</v>
      </c>
      <c r="H187" s="80">
        <v>8</v>
      </c>
      <c r="I187" s="84"/>
      <c r="J187" s="84"/>
      <c r="K187" s="84"/>
      <c r="L187" s="84"/>
      <c r="M187" s="84"/>
      <c r="N187" s="82"/>
      <c r="O187" s="129"/>
      <c r="P187" s="82"/>
      <c r="Q187" s="84"/>
      <c r="R187" s="18"/>
    </row>
    <row r="188" spans="1:1021" ht="15" customHeight="1">
      <c r="A188" s="10">
        <v>164</v>
      </c>
      <c r="B188" s="21" t="s">
        <v>146</v>
      </c>
      <c r="C188" s="14" t="s">
        <v>38</v>
      </c>
      <c r="D188" s="10"/>
      <c r="E188" s="21" t="s">
        <v>147</v>
      </c>
      <c r="F188" s="23"/>
      <c r="G188" s="19" t="s">
        <v>22</v>
      </c>
      <c r="H188" s="92">
        <v>2</v>
      </c>
      <c r="I188" s="87"/>
      <c r="J188" s="87"/>
      <c r="K188" s="87"/>
      <c r="L188" s="87"/>
      <c r="M188" s="87">
        <f>K188-L188</f>
        <v>0</v>
      </c>
      <c r="N188" s="87">
        <v>4</v>
      </c>
      <c r="O188" s="93">
        <v>13850.81</v>
      </c>
      <c r="P188" s="87">
        <v>13850.81</v>
      </c>
      <c r="Q188" s="90">
        <f>O188-P188</f>
        <v>0</v>
      </c>
      <c r="R188" s="20">
        <f>P188+L188</f>
        <v>13850.81</v>
      </c>
    </row>
    <row r="189" spans="1:1021" ht="15" customHeight="1">
      <c r="A189" s="10">
        <v>165</v>
      </c>
      <c r="B189" s="21" t="s">
        <v>146</v>
      </c>
      <c r="C189" s="14" t="s">
        <v>38</v>
      </c>
      <c r="D189" s="10"/>
      <c r="E189" s="21" t="s">
        <v>147</v>
      </c>
      <c r="F189" s="30"/>
      <c r="G189" s="19" t="s">
        <v>47</v>
      </c>
      <c r="H189" s="80">
        <v>2</v>
      </c>
      <c r="I189" s="84"/>
      <c r="J189" s="84"/>
      <c r="K189" s="84"/>
      <c r="L189" s="84"/>
      <c r="M189" s="84"/>
      <c r="N189" s="82">
        <v>2</v>
      </c>
      <c r="O189" s="129">
        <v>13064.66</v>
      </c>
      <c r="P189" s="129">
        <v>13064.66</v>
      </c>
      <c r="Q189" s="84">
        <v>0</v>
      </c>
      <c r="R189" s="20"/>
      <c r="S189" s="20"/>
      <c r="U189" s="20"/>
    </row>
    <row r="190" spans="1:1021" ht="15" customHeight="1">
      <c r="A190" s="10">
        <v>167</v>
      </c>
      <c r="B190" s="21" t="s">
        <v>148</v>
      </c>
      <c r="C190" s="14" t="s">
        <v>19</v>
      </c>
      <c r="D190" s="10"/>
      <c r="E190" s="21"/>
      <c r="F190" s="22"/>
      <c r="G190" s="19" t="s">
        <v>25</v>
      </c>
      <c r="H190" s="80">
        <v>9</v>
      </c>
      <c r="I190" s="104"/>
      <c r="J190" s="104"/>
      <c r="K190" s="104"/>
      <c r="L190" s="104"/>
      <c r="M190" s="104"/>
      <c r="N190" s="104"/>
      <c r="O190" s="104"/>
      <c r="P190" s="104"/>
      <c r="Q190" s="104"/>
      <c r="R190" s="20"/>
      <c r="S190" s="20"/>
      <c r="T190" s="18"/>
      <c r="U190" s="20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</row>
    <row r="191" spans="1:1021" ht="15" customHeight="1">
      <c r="A191" s="10">
        <v>168</v>
      </c>
      <c r="B191" s="21" t="s">
        <v>148</v>
      </c>
      <c r="C191" s="14" t="s">
        <v>19</v>
      </c>
      <c r="D191" s="10"/>
      <c r="E191" s="21" t="s">
        <v>24</v>
      </c>
      <c r="F191" s="30"/>
      <c r="G191" s="19" t="s">
        <v>22</v>
      </c>
      <c r="H191" s="92"/>
      <c r="I191" s="87"/>
      <c r="J191" s="87"/>
      <c r="K191" s="87"/>
      <c r="L191" s="87"/>
      <c r="M191" s="87">
        <f>K191-L191</f>
        <v>0</v>
      </c>
      <c r="N191" s="175"/>
      <c r="O191" s="175"/>
      <c r="P191" s="175"/>
      <c r="Q191" s="90">
        <f t="shared" ref="Q191:Q192" si="21">O191-P191</f>
        <v>0</v>
      </c>
      <c r="R191" s="20">
        <f t="shared" ref="R191:R192" si="22">P191+L191</f>
        <v>0</v>
      </c>
    </row>
    <row r="192" spans="1:1021" ht="15" customHeight="1">
      <c r="A192" s="10">
        <v>169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22</v>
      </c>
      <c r="H192" s="92">
        <v>2</v>
      </c>
      <c r="I192" s="87"/>
      <c r="J192" s="87"/>
      <c r="K192" s="87"/>
      <c r="L192" s="87"/>
      <c r="M192" s="87">
        <f>K192-L192</f>
        <v>0</v>
      </c>
      <c r="N192" s="87">
        <v>6</v>
      </c>
      <c r="O192" s="93">
        <v>6306.59</v>
      </c>
      <c r="P192" s="93">
        <v>6306.59</v>
      </c>
      <c r="Q192" s="90">
        <f t="shared" si="21"/>
        <v>0</v>
      </c>
      <c r="R192" s="20">
        <f t="shared" si="22"/>
        <v>6306.59</v>
      </c>
      <c r="S192" s="20"/>
      <c r="U192" s="20"/>
    </row>
    <row r="193" spans="1:1021" ht="15" customHeight="1">
      <c r="A193" s="10">
        <v>170</v>
      </c>
      <c r="B193" s="21" t="s">
        <v>149</v>
      </c>
      <c r="C193" s="14" t="s">
        <v>19</v>
      </c>
      <c r="D193" s="10"/>
      <c r="E193" s="21" t="s">
        <v>39</v>
      </c>
      <c r="F193" s="22"/>
      <c r="G193" s="19" t="s">
        <v>25</v>
      </c>
      <c r="H193" s="80"/>
      <c r="I193" s="84"/>
      <c r="J193" s="84"/>
      <c r="K193" s="84"/>
      <c r="L193" s="84"/>
      <c r="M193" s="84"/>
      <c r="N193" s="84"/>
      <c r="O193" s="95"/>
      <c r="P193" s="84"/>
      <c r="Q193" s="84"/>
      <c r="R193" s="18"/>
    </row>
    <row r="194" spans="1:1021" ht="15" customHeight="1">
      <c r="A194" s="10">
        <v>171</v>
      </c>
      <c r="B194" s="21" t="s">
        <v>150</v>
      </c>
      <c r="C194" s="14" t="s">
        <v>19</v>
      </c>
      <c r="D194" s="10"/>
      <c r="E194" s="21" t="s">
        <v>39</v>
      </c>
      <c r="F194" s="22"/>
      <c r="G194" s="19" t="s">
        <v>22</v>
      </c>
      <c r="H194" s="92">
        <v>4</v>
      </c>
      <c r="I194" s="87"/>
      <c r="J194" s="87"/>
      <c r="K194" s="87"/>
      <c r="L194" s="87"/>
      <c r="M194" s="87">
        <f>K194-L194</f>
        <v>0</v>
      </c>
      <c r="N194" s="87"/>
      <c r="O194" s="93"/>
      <c r="P194" s="93"/>
      <c r="Q194" s="90">
        <f>O194-P194</f>
        <v>0</v>
      </c>
      <c r="R194" s="20">
        <f>P194+L194</f>
        <v>0</v>
      </c>
      <c r="S194" s="20"/>
      <c r="U194" s="20"/>
    </row>
    <row r="195" spans="1:1021" ht="15" customHeight="1">
      <c r="A195" s="10">
        <v>172</v>
      </c>
      <c r="B195" s="21" t="s">
        <v>150</v>
      </c>
      <c r="C195" s="14" t="s">
        <v>19</v>
      </c>
      <c r="D195" s="43"/>
      <c r="E195" s="21" t="s">
        <v>39</v>
      </c>
      <c r="F195" s="44"/>
      <c r="G195" s="19" t="s">
        <v>25</v>
      </c>
      <c r="H195" s="167"/>
      <c r="I195" s="84"/>
      <c r="J195" s="84"/>
      <c r="K195" s="84"/>
      <c r="L195" s="84"/>
      <c r="M195" s="84"/>
      <c r="N195" s="84"/>
      <c r="O195" s="95"/>
      <c r="P195" s="95"/>
      <c r="Q195" s="84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ht="15" customHeight="1">
      <c r="A196" s="10">
        <v>173</v>
      </c>
      <c r="B196" s="21" t="s">
        <v>151</v>
      </c>
      <c r="C196" s="14" t="s">
        <v>19</v>
      </c>
      <c r="D196" s="43"/>
      <c r="E196" s="21" t="s">
        <v>39</v>
      </c>
      <c r="F196" s="23"/>
      <c r="G196" s="19" t="s">
        <v>22</v>
      </c>
      <c r="H196" s="177">
        <v>6</v>
      </c>
      <c r="I196" s="87"/>
      <c r="J196" s="87"/>
      <c r="K196" s="87"/>
      <c r="L196" s="87"/>
      <c r="M196" s="87">
        <f>K196-L196</f>
        <v>0</v>
      </c>
      <c r="N196" s="87"/>
      <c r="O196" s="93"/>
      <c r="P196" s="93"/>
      <c r="Q196" s="90">
        <f>O196-P196</f>
        <v>0</v>
      </c>
      <c r="R196" s="20">
        <f>P196+L196</f>
        <v>0</v>
      </c>
      <c r="S196" s="20"/>
      <c r="T196" s="18"/>
      <c r="U196" s="20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</row>
    <row r="197" spans="1:1021" s="3" customFormat="1" ht="15" customHeight="1">
      <c r="A197" s="10">
        <v>174</v>
      </c>
      <c r="B197" s="21" t="s">
        <v>151</v>
      </c>
      <c r="C197" s="14"/>
      <c r="D197" s="10"/>
      <c r="E197" s="21"/>
      <c r="F197" s="23"/>
      <c r="G197" s="19" t="s">
        <v>25</v>
      </c>
      <c r="H197" s="80"/>
      <c r="I197" s="84"/>
      <c r="J197" s="84"/>
      <c r="K197" s="84"/>
      <c r="L197" s="84"/>
      <c r="M197" s="84"/>
      <c r="N197" s="84"/>
      <c r="O197" s="95"/>
      <c r="P197" s="84"/>
      <c r="Q197" s="138"/>
    </row>
    <row r="198" spans="1:1021" s="3" customFormat="1" ht="15" customHeight="1">
      <c r="A198" s="10">
        <v>175</v>
      </c>
      <c r="B198" s="21" t="s">
        <v>152</v>
      </c>
      <c r="C198" s="14" t="s">
        <v>19</v>
      </c>
      <c r="D198" s="10"/>
      <c r="E198" s="21" t="s">
        <v>39</v>
      </c>
      <c r="F198" s="23"/>
      <c r="G198" s="19" t="s">
        <v>22</v>
      </c>
      <c r="H198" s="92">
        <v>2</v>
      </c>
      <c r="I198" s="87"/>
      <c r="J198" s="87"/>
      <c r="K198" s="87"/>
      <c r="L198" s="87"/>
      <c r="M198" s="87">
        <f>K198-L198</f>
        <v>0</v>
      </c>
      <c r="N198" s="87">
        <v>6</v>
      </c>
      <c r="O198" s="93">
        <v>14287.55</v>
      </c>
      <c r="P198" s="93">
        <v>14287.55</v>
      </c>
      <c r="Q198" s="90">
        <f>O198-P198</f>
        <v>0</v>
      </c>
      <c r="R198" s="20">
        <f>P198+L198</f>
        <v>14287.55</v>
      </c>
    </row>
    <row r="199" spans="1:1021" s="3" customFormat="1" ht="15" customHeight="1">
      <c r="A199" s="10">
        <v>176</v>
      </c>
      <c r="B199" s="21" t="s">
        <v>152</v>
      </c>
      <c r="C199" s="14" t="s">
        <v>19</v>
      </c>
      <c r="D199" s="10"/>
      <c r="E199" s="21" t="s">
        <v>39</v>
      </c>
      <c r="F199" s="22"/>
      <c r="G199" s="19" t="s">
        <v>25</v>
      </c>
      <c r="H199" s="80"/>
      <c r="I199" s="104"/>
      <c r="J199" s="104"/>
      <c r="K199" s="104"/>
      <c r="L199" s="104"/>
      <c r="M199" s="104"/>
      <c r="N199" s="104"/>
      <c r="O199" s="121"/>
      <c r="P199" s="121"/>
      <c r="Q199" s="104"/>
      <c r="R199" s="20"/>
      <c r="S199" s="20"/>
      <c r="U199" s="20"/>
    </row>
    <row r="200" spans="1:1021" s="3" customFormat="1" ht="15" customHeight="1">
      <c r="A200" s="10">
        <v>177</v>
      </c>
      <c r="B200" s="29" t="s">
        <v>153</v>
      </c>
      <c r="C200" s="14" t="s">
        <v>19</v>
      </c>
      <c r="D200" s="10"/>
      <c r="E200" s="21" t="s">
        <v>43</v>
      </c>
      <c r="F200" s="22"/>
      <c r="G200" s="19" t="s">
        <v>44</v>
      </c>
      <c r="H200" s="80">
        <v>4</v>
      </c>
      <c r="I200" s="105"/>
      <c r="J200" s="105"/>
      <c r="K200" s="104"/>
      <c r="L200" s="106"/>
      <c r="M200" s="105"/>
      <c r="N200" s="107">
        <v>5</v>
      </c>
      <c r="O200" s="108">
        <v>26805.200000000001</v>
      </c>
      <c r="P200" s="107">
        <v>26805.200000000001</v>
      </c>
      <c r="Q200" s="107"/>
      <c r="R200" s="18"/>
    </row>
    <row r="201" spans="1:1021" s="3" customFormat="1" ht="15" customHeight="1">
      <c r="A201" s="10">
        <v>178</v>
      </c>
      <c r="B201" s="21" t="s">
        <v>153</v>
      </c>
      <c r="C201" s="14" t="s">
        <v>19</v>
      </c>
      <c r="D201" s="10"/>
      <c r="E201" s="21" t="s">
        <v>43</v>
      </c>
      <c r="F201" s="23"/>
      <c r="G201" s="19" t="s">
        <v>22</v>
      </c>
      <c r="H201" s="92">
        <v>6</v>
      </c>
      <c r="I201" s="87"/>
      <c r="J201" s="87"/>
      <c r="K201" s="87"/>
      <c r="L201" s="87"/>
      <c r="M201" s="87">
        <f>K201-L201</f>
        <v>0</v>
      </c>
      <c r="N201" s="87">
        <v>15</v>
      </c>
      <c r="O201" s="99">
        <v>43304.42</v>
      </c>
      <c r="P201" s="99">
        <v>43304.42</v>
      </c>
      <c r="Q201" s="90">
        <f>O201-P201</f>
        <v>0</v>
      </c>
      <c r="R201" s="20">
        <f>P201+L201</f>
        <v>43304.42</v>
      </c>
      <c r="S201" s="20"/>
      <c r="U201" s="20"/>
    </row>
    <row r="202" spans="1:1021" s="3" customFormat="1" ht="15" customHeight="1">
      <c r="A202" s="10">
        <v>179</v>
      </c>
      <c r="B202" s="21" t="s">
        <v>153</v>
      </c>
      <c r="C202" s="14" t="s">
        <v>19</v>
      </c>
      <c r="D202" s="10"/>
      <c r="E202" s="21" t="s">
        <v>39</v>
      </c>
      <c r="F202" s="22"/>
      <c r="G202" s="19" t="s">
        <v>25</v>
      </c>
      <c r="H202" s="80"/>
      <c r="I202" s="84"/>
      <c r="J202" s="84"/>
      <c r="K202" s="84"/>
      <c r="L202" s="84"/>
      <c r="M202" s="84"/>
      <c r="N202" s="84"/>
      <c r="O202" s="95"/>
      <c r="P202" s="95"/>
      <c r="Q202" s="84"/>
      <c r="R202" s="20"/>
      <c r="S202" s="20"/>
      <c r="U202" s="20"/>
    </row>
    <row r="203" spans="1:1021" s="3" customFormat="1" ht="15" customHeight="1">
      <c r="A203" s="10">
        <v>180</v>
      </c>
      <c r="B203" s="21" t="s">
        <v>154</v>
      </c>
      <c r="C203" s="14" t="s">
        <v>19</v>
      </c>
      <c r="D203" s="10"/>
      <c r="E203" s="21" t="s">
        <v>24</v>
      </c>
      <c r="F203" s="22"/>
      <c r="G203" s="19" t="s">
        <v>22</v>
      </c>
      <c r="H203" s="92">
        <v>2</v>
      </c>
      <c r="I203" s="87"/>
      <c r="J203" s="87"/>
      <c r="K203" s="87"/>
      <c r="L203" s="87"/>
      <c r="M203" s="87">
        <f>K203-L203</f>
        <v>0</v>
      </c>
      <c r="N203" s="87">
        <v>4</v>
      </c>
      <c r="O203" s="93">
        <f>7049.94+2685.19</f>
        <v>9735.1299999999992</v>
      </c>
      <c r="P203" s="93">
        <f>7049.94+2685.19</f>
        <v>9735.1299999999992</v>
      </c>
      <c r="Q203" s="90">
        <f>O203-P203</f>
        <v>0</v>
      </c>
      <c r="R203" s="20">
        <f t="shared" ref="R203:R205" si="23">P203+L203</f>
        <v>9735.1299999999992</v>
      </c>
      <c r="S203" s="20"/>
      <c r="U203" s="20"/>
    </row>
    <row r="204" spans="1:1021" s="3" customFormat="1" ht="15" customHeight="1">
      <c r="A204" s="10">
        <v>181</v>
      </c>
      <c r="B204" s="21" t="s">
        <v>155</v>
      </c>
      <c r="C204" s="14" t="s">
        <v>19</v>
      </c>
      <c r="D204" s="10"/>
      <c r="E204" s="21"/>
      <c r="F204" s="23"/>
      <c r="G204" s="19" t="s">
        <v>22</v>
      </c>
      <c r="H204" s="116">
        <v>3</v>
      </c>
      <c r="I204" s="117"/>
      <c r="J204" s="117"/>
      <c r="K204" s="117"/>
      <c r="L204" s="117"/>
      <c r="M204" s="117">
        <f>K204-L204</f>
        <v>0</v>
      </c>
      <c r="N204" s="117">
        <v>6</v>
      </c>
      <c r="O204" s="118">
        <v>70947.22</v>
      </c>
      <c r="P204" s="117">
        <v>70947.22</v>
      </c>
      <c r="Q204" s="119">
        <f>O204-P204</f>
        <v>0</v>
      </c>
      <c r="R204" s="20">
        <f t="shared" si="23"/>
        <v>70947.22</v>
      </c>
    </row>
    <row r="205" spans="1:1021" s="3" customFormat="1" ht="15" customHeight="1">
      <c r="A205" s="10">
        <v>182</v>
      </c>
      <c r="B205" s="21" t="s">
        <v>156</v>
      </c>
      <c r="C205" s="14" t="s">
        <v>19</v>
      </c>
      <c r="D205" s="10"/>
      <c r="E205" s="21" t="s">
        <v>24</v>
      </c>
      <c r="F205" s="23"/>
      <c r="G205" s="19" t="s">
        <v>22</v>
      </c>
      <c r="H205" s="92">
        <v>2</v>
      </c>
      <c r="I205" s="87"/>
      <c r="J205" s="87"/>
      <c r="K205" s="87"/>
      <c r="L205" s="87"/>
      <c r="M205" s="87">
        <f>K205-L205</f>
        <v>0</v>
      </c>
      <c r="N205" s="87"/>
      <c r="O205" s="87"/>
      <c r="P205" s="87"/>
      <c r="Q205" s="90">
        <f>O205-P205</f>
        <v>0</v>
      </c>
      <c r="R205" s="20">
        <f t="shared" si="23"/>
        <v>0</v>
      </c>
    </row>
    <row r="206" spans="1:1021" s="3" customFormat="1" ht="15" customHeight="1">
      <c r="A206" s="10">
        <v>183</v>
      </c>
      <c r="B206" s="21" t="s">
        <v>156</v>
      </c>
      <c r="C206" s="14" t="s">
        <v>19</v>
      </c>
      <c r="D206" s="10"/>
      <c r="E206" s="21" t="s">
        <v>39</v>
      </c>
      <c r="F206" s="29"/>
      <c r="G206" s="19" t="s">
        <v>25</v>
      </c>
      <c r="H206" s="80">
        <v>4</v>
      </c>
      <c r="I206" s="104"/>
      <c r="J206" s="104"/>
      <c r="K206" s="104"/>
      <c r="L206" s="104"/>
      <c r="M206" s="104"/>
      <c r="N206" s="104"/>
      <c r="O206" s="121"/>
      <c r="P206" s="121"/>
      <c r="Q206" s="104"/>
      <c r="R206" s="20"/>
      <c r="S206" s="20"/>
      <c r="U206" s="20"/>
    </row>
    <row r="207" spans="1:1021" s="3" customFormat="1" ht="15" customHeight="1">
      <c r="A207" s="10">
        <v>184</v>
      </c>
      <c r="B207" s="21" t="s">
        <v>157</v>
      </c>
      <c r="C207" s="14" t="s">
        <v>19</v>
      </c>
      <c r="D207" s="10"/>
      <c r="E207" s="21" t="s">
        <v>158</v>
      </c>
      <c r="F207" s="22"/>
      <c r="G207" s="19" t="s">
        <v>21</v>
      </c>
      <c r="H207" s="80"/>
      <c r="I207" s="115"/>
      <c r="J207" s="127"/>
      <c r="K207" s="143"/>
      <c r="L207" s="143"/>
      <c r="M207" s="127"/>
      <c r="N207" s="84"/>
      <c r="O207" s="95"/>
      <c r="P207" s="95"/>
      <c r="Q207" s="84"/>
      <c r="R207" s="20"/>
      <c r="S207" s="20"/>
      <c r="U207" s="20"/>
    </row>
    <row r="208" spans="1:1021" s="3" customFormat="1" ht="15" customHeight="1">
      <c r="A208" s="10">
        <v>185</v>
      </c>
      <c r="B208" s="21" t="s">
        <v>157</v>
      </c>
      <c r="C208" s="14" t="s">
        <v>19</v>
      </c>
      <c r="D208" s="10"/>
      <c r="E208" s="21"/>
      <c r="F208" s="23"/>
      <c r="G208" s="19" t="s">
        <v>22</v>
      </c>
      <c r="H208" s="92"/>
      <c r="I208" s="87"/>
      <c r="J208" s="87"/>
      <c r="K208" s="87"/>
      <c r="L208" s="87"/>
      <c r="M208" s="87">
        <f>K208-L208</f>
        <v>0</v>
      </c>
      <c r="N208" s="87"/>
      <c r="O208" s="93"/>
      <c r="P208" s="93"/>
      <c r="Q208" s="90">
        <f>O208-P208</f>
        <v>0</v>
      </c>
      <c r="R208" s="20">
        <f>P208+L208</f>
        <v>0</v>
      </c>
      <c r="S208" s="20"/>
      <c r="U208" s="20"/>
    </row>
    <row r="209" spans="1:1021" s="3" customFormat="1" ht="15" customHeight="1">
      <c r="A209" s="10"/>
      <c r="B209" s="21" t="s">
        <v>254</v>
      </c>
      <c r="C209" s="14"/>
      <c r="D209" s="10"/>
      <c r="E209" s="21"/>
      <c r="F209" s="22"/>
      <c r="G209" s="19" t="s">
        <v>25</v>
      </c>
      <c r="H209" s="92">
        <v>1</v>
      </c>
      <c r="I209" s="87"/>
      <c r="J209" s="87"/>
      <c r="K209" s="90"/>
      <c r="L209" s="90"/>
      <c r="M209" s="87"/>
      <c r="N209" s="87"/>
      <c r="O209" s="93"/>
      <c r="P209" s="93"/>
      <c r="Q209" s="90"/>
    </row>
    <row r="210" spans="1:1021" s="3" customFormat="1" ht="15" customHeight="1">
      <c r="A210" s="10">
        <v>188</v>
      </c>
      <c r="B210" s="39" t="s">
        <v>160</v>
      </c>
      <c r="C210" s="14"/>
      <c r="D210" s="11"/>
      <c r="E210" s="21"/>
      <c r="F210" s="46"/>
      <c r="G210" s="19" t="s">
        <v>33</v>
      </c>
      <c r="H210" s="116"/>
      <c r="I210" s="117"/>
      <c r="J210" s="117"/>
      <c r="K210" s="119"/>
      <c r="L210" s="119"/>
      <c r="M210" s="87"/>
      <c r="N210" s="117"/>
      <c r="O210" s="118"/>
      <c r="P210" s="118"/>
      <c r="Q210" s="90"/>
    </row>
    <row r="211" spans="1:1021" s="3" customFormat="1" ht="15" customHeight="1">
      <c r="A211" s="10">
        <v>189</v>
      </c>
      <c r="B211" s="39" t="s">
        <v>161</v>
      </c>
      <c r="C211" s="14" t="s">
        <v>38</v>
      </c>
      <c r="D211" s="11"/>
      <c r="E211" s="21" t="s">
        <v>24</v>
      </c>
      <c r="F211" s="46"/>
      <c r="G211" s="19" t="s">
        <v>25</v>
      </c>
      <c r="H211" s="96"/>
      <c r="I211" s="97"/>
      <c r="J211" s="97"/>
      <c r="K211" s="180"/>
      <c r="L211" s="180"/>
      <c r="M211" s="84"/>
      <c r="N211" s="97"/>
      <c r="O211" s="128"/>
      <c r="P211" s="128"/>
      <c r="Q211" s="84"/>
      <c r="R211" s="18"/>
    </row>
    <row r="212" spans="1:1021" s="3" customFormat="1" ht="15" customHeight="1">
      <c r="A212" s="10">
        <v>190</v>
      </c>
      <c r="B212" s="47" t="s">
        <v>161</v>
      </c>
      <c r="C212" s="48" t="s">
        <v>38</v>
      </c>
      <c r="D212" s="11"/>
      <c r="E212" s="39"/>
      <c r="F212" s="26"/>
      <c r="G212" s="27" t="s">
        <v>22</v>
      </c>
      <c r="H212" s="116">
        <v>7</v>
      </c>
      <c r="I212" s="87"/>
      <c r="J212" s="87"/>
      <c r="K212" s="87"/>
      <c r="L212" s="87"/>
      <c r="M212" s="87">
        <f>K212-L212</f>
        <v>0</v>
      </c>
      <c r="N212" s="87"/>
      <c r="O212" s="93"/>
      <c r="P212" s="93"/>
      <c r="Q212" s="90">
        <f>O212-P212</f>
        <v>0</v>
      </c>
      <c r="R212" s="20">
        <f>P212+L212</f>
        <v>0</v>
      </c>
      <c r="S212" s="20"/>
      <c r="U212" s="20"/>
    </row>
    <row r="213" spans="1:1021" s="3" customFormat="1" ht="15" customHeight="1">
      <c r="A213" s="10">
        <v>191</v>
      </c>
      <c r="B213" s="39" t="s">
        <v>162</v>
      </c>
      <c r="C213" s="14"/>
      <c r="D213" s="11"/>
      <c r="E213" s="21"/>
      <c r="F213" s="46"/>
      <c r="G213" s="19" t="s">
        <v>25</v>
      </c>
      <c r="H213" s="96"/>
      <c r="I213" s="104"/>
      <c r="J213" s="104"/>
      <c r="K213" s="104"/>
      <c r="L213" s="104"/>
      <c r="M213" s="104"/>
      <c r="N213" s="104"/>
      <c r="O213" s="121"/>
      <c r="P213" s="104"/>
      <c r="Q213" s="104"/>
    </row>
    <row r="214" spans="1:1021" s="3" customFormat="1" ht="15" customHeight="1">
      <c r="A214" s="10">
        <v>192</v>
      </c>
      <c r="B214" s="29" t="s">
        <v>163</v>
      </c>
      <c r="C214" s="14" t="s">
        <v>19</v>
      </c>
      <c r="D214" s="10"/>
      <c r="E214" s="21" t="s">
        <v>43</v>
      </c>
      <c r="F214" s="22"/>
      <c r="G214" s="19" t="s">
        <v>44</v>
      </c>
      <c r="H214" s="80">
        <v>6</v>
      </c>
      <c r="I214" s="105"/>
      <c r="J214" s="105"/>
      <c r="K214" s="104"/>
      <c r="L214" s="106"/>
      <c r="M214" s="105"/>
      <c r="N214" s="107">
        <v>5</v>
      </c>
      <c r="O214" s="108">
        <v>10625.55</v>
      </c>
      <c r="P214" s="108">
        <v>10625.55</v>
      </c>
      <c r="Q214" s="107"/>
      <c r="R214" s="18"/>
    </row>
    <row r="215" spans="1:1021" s="3" customFormat="1" ht="15" customHeight="1">
      <c r="A215" s="10">
        <v>193</v>
      </c>
      <c r="B215" s="39" t="s">
        <v>164</v>
      </c>
      <c r="C215" s="48" t="s">
        <v>19</v>
      </c>
      <c r="D215" s="11"/>
      <c r="E215" s="39" t="s">
        <v>24</v>
      </c>
      <c r="F215" s="26"/>
      <c r="G215" s="27" t="s">
        <v>22</v>
      </c>
      <c r="H215" s="116">
        <v>18</v>
      </c>
      <c r="I215" s="87">
        <v>4</v>
      </c>
      <c r="J215" s="87">
        <v>4</v>
      </c>
      <c r="K215" s="87">
        <v>6400.65</v>
      </c>
      <c r="L215" s="87">
        <v>6400.65</v>
      </c>
      <c r="M215" s="87">
        <f>K215-L215</f>
        <v>0</v>
      </c>
      <c r="N215" s="87">
        <v>16</v>
      </c>
      <c r="O215" s="93">
        <f>4085.15+32229.5</f>
        <v>36314.65</v>
      </c>
      <c r="P215" s="93">
        <f>4085.15+32229.5</f>
        <v>36314.65</v>
      </c>
      <c r="Q215" s="90">
        <f>O215-P215</f>
        <v>0</v>
      </c>
      <c r="R215" s="20">
        <f>P215+L215</f>
        <v>42715.3</v>
      </c>
      <c r="S215" s="20"/>
      <c r="U215" s="20"/>
    </row>
    <row r="216" spans="1:1021" s="3" customFormat="1" ht="15" customHeight="1">
      <c r="A216" s="10">
        <v>194</v>
      </c>
      <c r="B216" s="21" t="s">
        <v>164</v>
      </c>
      <c r="C216" s="49" t="s">
        <v>19</v>
      </c>
      <c r="D216" s="50"/>
      <c r="E216" s="21" t="s">
        <v>24</v>
      </c>
      <c r="F216" s="51"/>
      <c r="G216" s="19" t="s">
        <v>25</v>
      </c>
      <c r="H216" s="181">
        <v>2</v>
      </c>
      <c r="I216" s="178"/>
      <c r="J216" s="178"/>
      <c r="K216" s="178"/>
      <c r="L216" s="178"/>
      <c r="M216" s="104"/>
      <c r="N216" s="178"/>
      <c r="O216" s="179"/>
      <c r="P216" s="179"/>
      <c r="Q216" s="104"/>
      <c r="R216" s="18"/>
    </row>
    <row r="217" spans="1:1021" s="3" customFormat="1" ht="15" customHeight="1">
      <c r="A217" s="10">
        <v>195</v>
      </c>
      <c r="B217" s="21" t="s">
        <v>165</v>
      </c>
      <c r="C217" s="42" t="s">
        <v>19</v>
      </c>
      <c r="D217" s="43"/>
      <c r="E217" s="21" t="s">
        <v>20</v>
      </c>
      <c r="F217" s="52"/>
      <c r="G217" s="19" t="s">
        <v>22</v>
      </c>
      <c r="H217" s="177"/>
      <c r="I217" s="87"/>
      <c r="J217" s="87"/>
      <c r="K217" s="87"/>
      <c r="L217" s="87"/>
      <c r="M217" s="87">
        <f>K217-L217</f>
        <v>0</v>
      </c>
      <c r="N217" s="87"/>
      <c r="O217" s="87"/>
      <c r="P217" s="87"/>
      <c r="Q217" s="90">
        <f>O217-P217</f>
        <v>0</v>
      </c>
      <c r="R217" s="20">
        <f>P217+L217</f>
        <v>0</v>
      </c>
      <c r="S217" s="20"/>
      <c r="U217" s="20"/>
    </row>
    <row r="218" spans="1:1021" s="3" customFormat="1" ht="15" customHeight="1">
      <c r="A218" s="10">
        <v>196</v>
      </c>
      <c r="B218" s="21" t="s">
        <v>165</v>
      </c>
      <c r="C218" s="14" t="s">
        <v>19</v>
      </c>
      <c r="D218" s="10"/>
      <c r="E218" s="21" t="s">
        <v>20</v>
      </c>
      <c r="F218" s="22"/>
      <c r="G218" s="19" t="s">
        <v>21</v>
      </c>
      <c r="H218" s="80">
        <v>4</v>
      </c>
      <c r="I218" s="115">
        <v>6</v>
      </c>
      <c r="J218" s="127">
        <v>6</v>
      </c>
      <c r="K218" s="143">
        <v>23411.8</v>
      </c>
      <c r="L218" s="143">
        <v>23411.8</v>
      </c>
      <c r="M218" s="127"/>
      <c r="N218" s="83"/>
      <c r="O218" s="122"/>
      <c r="P218" s="122"/>
      <c r="Q218" s="84"/>
      <c r="R218" s="18"/>
    </row>
    <row r="219" spans="1:1021" s="3" customFormat="1" ht="15" customHeight="1">
      <c r="A219" s="10">
        <v>197</v>
      </c>
      <c r="B219" s="21" t="s">
        <v>166</v>
      </c>
      <c r="C219" s="42" t="s">
        <v>38</v>
      </c>
      <c r="D219" s="22" t="s">
        <v>167</v>
      </c>
      <c r="E219" s="21" t="s">
        <v>24</v>
      </c>
      <c r="F219" s="23"/>
      <c r="G219" s="19" t="s">
        <v>22</v>
      </c>
      <c r="H219" s="177"/>
      <c r="I219" s="87"/>
      <c r="J219" s="87"/>
      <c r="K219" s="87"/>
      <c r="L219" s="87"/>
      <c r="M219" s="87">
        <f>K219-L219</f>
        <v>0</v>
      </c>
      <c r="N219" s="87">
        <v>1</v>
      </c>
      <c r="O219" s="93">
        <v>5207.3599999999997</v>
      </c>
      <c r="P219" s="93">
        <v>5207.3599999999997</v>
      </c>
      <c r="Q219" s="90">
        <f>O219-P219</f>
        <v>0</v>
      </c>
      <c r="R219" s="20">
        <f t="shared" ref="R219:R220" si="24">P219+L219</f>
        <v>5207.3599999999997</v>
      </c>
      <c r="S219" s="20"/>
      <c r="U219" s="20"/>
    </row>
    <row r="220" spans="1:1021" s="18" customFormat="1" ht="15" customHeight="1">
      <c r="A220" s="10">
        <v>198</v>
      </c>
      <c r="B220" s="21" t="s">
        <v>168</v>
      </c>
      <c r="C220" s="14" t="s">
        <v>19</v>
      </c>
      <c r="D220" s="10"/>
      <c r="E220" s="21" t="s">
        <v>24</v>
      </c>
      <c r="F220" s="23"/>
      <c r="G220" s="19" t="s">
        <v>22</v>
      </c>
      <c r="H220" s="92">
        <v>14</v>
      </c>
      <c r="I220" s="87">
        <v>12</v>
      </c>
      <c r="J220" s="87">
        <v>12</v>
      </c>
      <c r="K220" s="87">
        <v>9974.27</v>
      </c>
      <c r="L220" s="87">
        <v>9974.27</v>
      </c>
      <c r="M220" s="87">
        <f>K220-L220</f>
        <v>0</v>
      </c>
      <c r="N220" s="87">
        <v>6</v>
      </c>
      <c r="O220" s="93">
        <f>8999.23+8228.76+2088.4</f>
        <v>19316.39</v>
      </c>
      <c r="P220" s="93">
        <f>8999.23+8228.76+2088.4</f>
        <v>19316.39</v>
      </c>
      <c r="Q220" s="90">
        <f>O220-P220</f>
        <v>0</v>
      </c>
      <c r="R220" s="20">
        <f t="shared" si="24"/>
        <v>29290.66</v>
      </c>
      <c r="S220" s="20"/>
      <c r="T220" s="3"/>
      <c r="U220" s="20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v>199</v>
      </c>
      <c r="B221" s="21" t="s">
        <v>169</v>
      </c>
      <c r="C221" s="14" t="s">
        <v>19</v>
      </c>
      <c r="D221" s="10"/>
      <c r="E221" s="21" t="s">
        <v>43</v>
      </c>
      <c r="F221" s="22"/>
      <c r="G221" s="17" t="s">
        <v>44</v>
      </c>
      <c r="H221" s="96"/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200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/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v>200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3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5">P224+L224</f>
        <v>0</v>
      </c>
      <c r="S224" s="20"/>
      <c r="U224" s="20"/>
    </row>
    <row r="225" spans="1:1021" ht="15" customHeight="1">
      <c r="A225" s="10">
        <v>200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6</v>
      </c>
      <c r="I225" s="87">
        <v>1</v>
      </c>
      <c r="J225" s="87">
        <v>1</v>
      </c>
      <c r="K225" s="87">
        <v>1493.31</v>
      </c>
      <c r="L225" s="87">
        <v>1493.31</v>
      </c>
      <c r="M225" s="87">
        <f>K225-L225</f>
        <v>0</v>
      </c>
      <c r="N225" s="87">
        <v>4</v>
      </c>
      <c r="O225" s="93">
        <v>20951.95</v>
      </c>
      <c r="P225" s="93">
        <v>20951.95</v>
      </c>
      <c r="Q225" s="90">
        <f>O225-P225</f>
        <v>0</v>
      </c>
      <c r="R225" s="20">
        <f t="shared" si="25"/>
        <v>22445.260000000002</v>
      </c>
      <c r="S225" s="20"/>
      <c r="U225" s="20"/>
    </row>
    <row r="226" spans="1:1021" ht="15" customHeight="1">
      <c r="A226" s="10">
        <v>200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5</v>
      </c>
      <c r="O226" s="90">
        <v>13001.01</v>
      </c>
      <c r="P226" s="90">
        <v>13001.01</v>
      </c>
      <c r="Q226" s="90">
        <f>O226-P226</f>
        <v>0</v>
      </c>
      <c r="R226" s="20">
        <f t="shared" si="25"/>
        <v>14937.82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203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5</v>
      </c>
      <c r="I227" s="105"/>
      <c r="J227" s="105"/>
      <c r="K227" s="104"/>
      <c r="L227" s="106"/>
      <c r="M227" s="105"/>
      <c r="N227" s="107">
        <v>4</v>
      </c>
      <c r="O227" s="108">
        <v>9248.7999999999993</v>
      </c>
      <c r="P227" s="108">
        <v>9248.7999999999993</v>
      </c>
      <c r="Q227" s="107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v>200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4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6">P228+L228</f>
        <v>0</v>
      </c>
      <c r="S228" s="20"/>
      <c r="U228" s="20"/>
    </row>
    <row r="229" spans="1:1021" ht="15" customHeight="1">
      <c r="A229" s="10">
        <v>204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15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10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6"/>
        <v>63142.229999999996</v>
      </c>
      <c r="S229" s="20"/>
      <c r="U229" s="20"/>
    </row>
    <row r="230" spans="1:1021" ht="15" customHeight="1">
      <c r="A230" s="10">
        <v>205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6"/>
        <v>7462.0599999999995</v>
      </c>
      <c r="S230" s="20"/>
      <c r="U230" s="20"/>
    </row>
    <row r="231" spans="1:1021" ht="15" customHeight="1">
      <c r="A231" s="10"/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/>
      <c r="J231" s="87"/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>
        <v>206</v>
      </c>
      <c r="B232" s="21" t="s">
        <v>175</v>
      </c>
      <c r="C232" s="14"/>
      <c r="D232" s="10"/>
      <c r="E232" s="21"/>
      <c r="F232" s="23"/>
      <c r="G232" s="19" t="s">
        <v>22</v>
      </c>
      <c r="H232" s="92">
        <v>6</v>
      </c>
      <c r="I232" s="87">
        <v>2</v>
      </c>
      <c r="J232" s="87">
        <v>2</v>
      </c>
      <c r="K232" s="90">
        <v>1822.9</v>
      </c>
      <c r="L232" s="90">
        <v>1822.9</v>
      </c>
      <c r="M232" s="87">
        <f>K232-L232</f>
        <v>0</v>
      </c>
      <c r="N232" s="87">
        <v>6</v>
      </c>
      <c r="O232" s="93">
        <v>7300.67</v>
      </c>
      <c r="P232" s="87">
        <v>7300.67</v>
      </c>
      <c r="Q232" s="90">
        <f>O232-P232</f>
        <v>0</v>
      </c>
      <c r="R232" s="20">
        <f t="shared" ref="R232:R233" si="27">P232+L232</f>
        <v>9123.57</v>
      </c>
    </row>
    <row r="233" spans="1:1021" s="3" customFormat="1" ht="15" customHeight="1">
      <c r="A233" s="10">
        <v>207</v>
      </c>
      <c r="B233" s="21" t="s">
        <v>176</v>
      </c>
      <c r="C233" s="14" t="s">
        <v>19</v>
      </c>
      <c r="D233" s="10"/>
      <c r="E233" s="21" t="s">
        <v>177</v>
      </c>
      <c r="F233" s="22"/>
      <c r="G233" s="19" t="s">
        <v>22</v>
      </c>
      <c r="H233" s="92">
        <v>14</v>
      </c>
      <c r="I233" s="87"/>
      <c r="J233" s="87"/>
      <c r="K233" s="90"/>
      <c r="L233" s="90"/>
      <c r="M233" s="87">
        <f>K233-L233</f>
        <v>0</v>
      </c>
      <c r="N233" s="87">
        <v>2</v>
      </c>
      <c r="O233" s="93">
        <v>23659.48</v>
      </c>
      <c r="P233" s="87">
        <v>23659.48</v>
      </c>
      <c r="Q233" s="90">
        <f>O233-P233</f>
        <v>0</v>
      </c>
      <c r="R233" s="20">
        <f t="shared" si="27"/>
        <v>23659.48</v>
      </c>
    </row>
    <row r="234" spans="1:1021" ht="15" customHeight="1">
      <c r="A234" s="10">
        <v>208</v>
      </c>
      <c r="B234" s="21" t="s">
        <v>176</v>
      </c>
      <c r="C234" s="14"/>
      <c r="D234" s="21"/>
      <c r="E234" s="21"/>
      <c r="F234" s="21"/>
      <c r="G234" s="19" t="s">
        <v>33</v>
      </c>
      <c r="H234" s="80">
        <v>11</v>
      </c>
      <c r="I234" s="103"/>
      <c r="J234" s="103"/>
      <c r="K234" s="104">
        <v>2312.1999999999998</v>
      </c>
      <c r="L234" s="104"/>
      <c r="M234" s="84">
        <v>2312.1999999999998</v>
      </c>
      <c r="N234" s="155">
        <v>6</v>
      </c>
      <c r="O234" s="186">
        <v>15134.4</v>
      </c>
      <c r="P234" s="186">
        <v>15134.4</v>
      </c>
      <c r="Q234" s="84"/>
      <c r="R234" s="20"/>
      <c r="S234" s="20"/>
      <c r="U234" s="20"/>
    </row>
    <row r="235" spans="1:1021" ht="15" customHeight="1">
      <c r="A235" s="10">
        <v>209</v>
      </c>
      <c r="B235" s="21" t="s">
        <v>178</v>
      </c>
      <c r="C235" s="14"/>
      <c r="D235" s="10"/>
      <c r="E235" s="21"/>
      <c r="F235" s="22"/>
      <c r="G235" s="19" t="s">
        <v>44</v>
      </c>
      <c r="H235" s="80">
        <v>4</v>
      </c>
      <c r="I235" s="105"/>
      <c r="J235" s="105"/>
      <c r="K235" s="104"/>
      <c r="L235" s="106"/>
      <c r="M235" s="105"/>
      <c r="N235" s="107">
        <v>1</v>
      </c>
      <c r="O235" s="108">
        <v>2668</v>
      </c>
      <c r="P235" s="108">
        <v>2668</v>
      </c>
      <c r="Q235" s="107"/>
      <c r="R235" s="20"/>
      <c r="S235" s="20"/>
      <c r="U235" s="20"/>
    </row>
    <row r="236" spans="1:1021" ht="15" customHeight="1">
      <c r="A236" s="10">
        <v>210</v>
      </c>
      <c r="B236" s="21" t="s">
        <v>179</v>
      </c>
      <c r="C236" s="14" t="s">
        <v>19</v>
      </c>
      <c r="D236" s="10"/>
      <c r="E236" s="21" t="s">
        <v>24</v>
      </c>
      <c r="F236" s="23"/>
      <c r="G236" s="19" t="s">
        <v>22</v>
      </c>
      <c r="H236" s="92">
        <v>3</v>
      </c>
      <c r="I236" s="87"/>
      <c r="J236" s="87"/>
      <c r="K236" s="87"/>
      <c r="L236" s="87"/>
      <c r="M236" s="87">
        <f>K236-L236</f>
        <v>0</v>
      </c>
      <c r="N236" s="87">
        <v>3</v>
      </c>
      <c r="O236" s="93">
        <v>8730.25</v>
      </c>
      <c r="P236" s="93">
        <v>8730.25</v>
      </c>
      <c r="Q236" s="90">
        <f>O236-P236</f>
        <v>0</v>
      </c>
      <c r="R236" s="20">
        <f>P236+L236</f>
        <v>8730.25</v>
      </c>
      <c r="S236" s="20"/>
      <c r="U236" s="20"/>
    </row>
    <row r="237" spans="1:1021" s="18" customFormat="1" ht="15" customHeight="1">
      <c r="A237" s="10">
        <v>211</v>
      </c>
      <c r="B237" s="21" t="s">
        <v>179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5</v>
      </c>
      <c r="I237" s="104"/>
      <c r="J237" s="104"/>
      <c r="K237" s="104"/>
      <c r="L237" s="104"/>
      <c r="M237" s="104"/>
      <c r="N237" s="104"/>
      <c r="O237" s="121"/>
      <c r="P237" s="121"/>
      <c r="Q237" s="104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</row>
    <row r="238" spans="1:1021" ht="15" customHeight="1">
      <c r="A238" s="10">
        <v>212</v>
      </c>
      <c r="B238" s="21" t="s">
        <v>180</v>
      </c>
      <c r="C238" s="14" t="s">
        <v>19</v>
      </c>
      <c r="D238" s="10"/>
      <c r="E238" s="21" t="s">
        <v>24</v>
      </c>
      <c r="F238" s="23"/>
      <c r="G238" s="19" t="s">
        <v>22</v>
      </c>
      <c r="H238" s="92">
        <v>17</v>
      </c>
      <c r="I238" s="87"/>
      <c r="J238" s="87"/>
      <c r="K238" s="87"/>
      <c r="L238" s="87"/>
      <c r="M238" s="87">
        <f>K238-L238</f>
        <v>0</v>
      </c>
      <c r="N238" s="87">
        <v>17</v>
      </c>
      <c r="O238" s="93">
        <v>62143.82</v>
      </c>
      <c r="P238" s="93"/>
      <c r="Q238" s="90">
        <f>O238-P238</f>
        <v>62143.82</v>
      </c>
      <c r="R238" s="20">
        <f>P238+L238</f>
        <v>0</v>
      </c>
      <c r="S238" s="20"/>
      <c r="T238" s="18"/>
      <c r="U238" s="20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</row>
    <row r="239" spans="1:1021" s="3" customFormat="1" ht="15" customHeight="1">
      <c r="A239" s="10">
        <v>213</v>
      </c>
      <c r="B239" s="21" t="s">
        <v>180</v>
      </c>
      <c r="C239" s="14" t="s">
        <v>19</v>
      </c>
      <c r="D239" s="10"/>
      <c r="E239" s="21" t="s">
        <v>24</v>
      </c>
      <c r="F239" s="22"/>
      <c r="G239" s="19" t="s">
        <v>25</v>
      </c>
      <c r="H239" s="80">
        <v>4</v>
      </c>
      <c r="I239" s="104"/>
      <c r="J239" s="104"/>
      <c r="K239" s="104"/>
      <c r="L239" s="104"/>
      <c r="M239" s="104"/>
      <c r="N239" s="104"/>
      <c r="O239" s="121"/>
      <c r="P239" s="121"/>
      <c r="Q239" s="104"/>
      <c r="R239" s="18"/>
    </row>
    <row r="240" spans="1:1021" s="3" customFormat="1" ht="15" customHeight="1">
      <c r="A240" s="10">
        <v>214</v>
      </c>
      <c r="B240" s="21" t="s">
        <v>181</v>
      </c>
      <c r="C240" s="14"/>
      <c r="D240" s="11"/>
      <c r="E240" s="21"/>
      <c r="F240" s="23"/>
      <c r="G240" s="19" t="s">
        <v>25</v>
      </c>
      <c r="H240" s="116">
        <v>5</v>
      </c>
      <c r="I240" s="87"/>
      <c r="J240" s="87"/>
      <c r="K240" s="87"/>
      <c r="L240" s="87"/>
      <c r="M240" s="87"/>
      <c r="N240" s="146"/>
      <c r="O240" s="147"/>
      <c r="P240" s="146"/>
      <c r="Q240" s="90"/>
    </row>
    <row r="241" spans="1:21" s="3" customFormat="1" ht="15" customHeight="1">
      <c r="A241" s="10"/>
      <c r="B241" s="21" t="s">
        <v>255</v>
      </c>
      <c r="C241" s="14"/>
      <c r="D241" s="10"/>
      <c r="E241" s="21"/>
      <c r="F241" s="23"/>
      <c r="G241" s="19" t="s">
        <v>25</v>
      </c>
      <c r="H241" s="92">
        <v>1</v>
      </c>
      <c r="I241" s="87"/>
      <c r="J241" s="87"/>
      <c r="K241" s="87"/>
      <c r="L241" s="87"/>
      <c r="M241" s="87"/>
      <c r="N241" s="146"/>
      <c r="O241" s="146"/>
      <c r="P241" s="146"/>
      <c r="Q241" s="90"/>
      <c r="R241" s="20"/>
      <c r="S241" s="20"/>
      <c r="U241" s="20"/>
    </row>
    <row r="242" spans="1:21" s="18" customFormat="1" ht="15" customHeight="1">
      <c r="A242" s="10">
        <v>215</v>
      </c>
      <c r="B242" s="29" t="s">
        <v>182</v>
      </c>
      <c r="C242" s="14"/>
      <c r="D242" s="10"/>
      <c r="E242" s="21"/>
      <c r="F242" s="22"/>
      <c r="G242" s="19" t="s">
        <v>22</v>
      </c>
      <c r="H242" s="92">
        <v>15</v>
      </c>
      <c r="I242" s="87"/>
      <c r="J242" s="87"/>
      <c r="K242" s="87"/>
      <c r="L242" s="87"/>
      <c r="M242" s="87">
        <f>K242-L242</f>
        <v>0</v>
      </c>
      <c r="N242" s="146">
        <v>19</v>
      </c>
      <c r="O242" s="146">
        <f>15084.13+5917.85+987.87</f>
        <v>21989.85</v>
      </c>
      <c r="P242" s="146">
        <f>15084.13+5917.85</f>
        <v>21001.98</v>
      </c>
      <c r="Q242" s="90">
        <f>O242-P242</f>
        <v>987.86999999999898</v>
      </c>
      <c r="R242" s="20">
        <f t="shared" ref="R242:R244" si="28">P242+L242</f>
        <v>21001.98</v>
      </c>
      <c r="S242" s="20"/>
      <c r="U242" s="20"/>
    </row>
    <row r="243" spans="1:21" s="18" customFormat="1" ht="15" customHeight="1">
      <c r="A243" s="10">
        <v>216</v>
      </c>
      <c r="B243" s="21" t="s">
        <v>183</v>
      </c>
      <c r="C243" s="14" t="s">
        <v>19</v>
      </c>
      <c r="D243" s="10"/>
      <c r="E243" s="21" t="s">
        <v>24</v>
      </c>
      <c r="F243" s="22"/>
      <c r="G243" s="19" t="s">
        <v>22</v>
      </c>
      <c r="H243" s="92">
        <v>5</v>
      </c>
      <c r="I243" s="87">
        <v>2</v>
      </c>
      <c r="J243" s="87">
        <v>2</v>
      </c>
      <c r="K243" s="87">
        <v>2249.14</v>
      </c>
      <c r="L243" s="87">
        <v>2249.14</v>
      </c>
      <c r="M243" s="87">
        <f>K243-L243</f>
        <v>0</v>
      </c>
      <c r="N243" s="146">
        <v>15</v>
      </c>
      <c r="O243" s="147">
        <f>714.68+28225.49+2707.74+4471.33+10348.11</f>
        <v>46467.350000000006</v>
      </c>
      <c r="P243" s="146">
        <f>714.68+28225.49+2707.74+4471.33</f>
        <v>36119.240000000005</v>
      </c>
      <c r="Q243" s="90">
        <f>O243-P243</f>
        <v>10348.11</v>
      </c>
      <c r="R243" s="20">
        <f t="shared" si="28"/>
        <v>38368.380000000005</v>
      </c>
      <c r="S243" s="20"/>
      <c r="U243" s="20"/>
    </row>
    <row r="244" spans="1:21" s="18" customFormat="1" ht="15" customHeight="1">
      <c r="A244" s="10">
        <v>217</v>
      </c>
      <c r="B244" s="21" t="s">
        <v>184</v>
      </c>
      <c r="C244" s="14"/>
      <c r="D244" s="10"/>
      <c r="E244" s="21"/>
      <c r="F244" s="23"/>
      <c r="G244" s="19" t="s">
        <v>22</v>
      </c>
      <c r="H244" s="92">
        <v>1</v>
      </c>
      <c r="I244" s="87"/>
      <c r="J244" s="87"/>
      <c r="K244" s="87"/>
      <c r="L244" s="87"/>
      <c r="M244" s="87">
        <f>K244-L244</f>
        <v>0</v>
      </c>
      <c r="N244" s="146"/>
      <c r="O244" s="147"/>
      <c r="P244" s="146"/>
      <c r="Q244" s="90">
        <f>O244-P244</f>
        <v>0</v>
      </c>
      <c r="R244" s="20">
        <f t="shared" si="28"/>
        <v>0</v>
      </c>
      <c r="S244" s="20"/>
      <c r="U244" s="20"/>
    </row>
    <row r="245" spans="1:21" s="18" customFormat="1" ht="15" customHeight="1">
      <c r="A245" s="10">
        <v>218</v>
      </c>
      <c r="B245" s="21" t="s">
        <v>184</v>
      </c>
      <c r="C245" s="42" t="s">
        <v>19</v>
      </c>
      <c r="D245" s="43"/>
      <c r="E245" s="21" t="s">
        <v>24</v>
      </c>
      <c r="F245" s="52"/>
      <c r="G245" s="19" t="s">
        <v>25</v>
      </c>
      <c r="H245" s="167">
        <v>6</v>
      </c>
      <c r="I245" s="104"/>
      <c r="J245" s="104"/>
      <c r="K245" s="104"/>
      <c r="L245" s="104"/>
      <c r="M245" s="104"/>
      <c r="N245" s="104"/>
      <c r="O245" s="121"/>
      <c r="P245" s="104"/>
      <c r="Q245" s="104"/>
    </row>
    <row r="246" spans="1:21" s="3" customFormat="1" ht="15" customHeight="1">
      <c r="A246" s="10">
        <v>219</v>
      </c>
      <c r="B246" s="21" t="s">
        <v>185</v>
      </c>
      <c r="C246" s="14" t="s">
        <v>19</v>
      </c>
      <c r="D246" s="21"/>
      <c r="E246" s="21" t="s">
        <v>24</v>
      </c>
      <c r="F246" s="21"/>
      <c r="G246" s="19" t="s">
        <v>25</v>
      </c>
      <c r="H246" s="80"/>
      <c r="I246" s="84"/>
      <c r="J246" s="84"/>
      <c r="K246" s="94"/>
      <c r="L246" s="94"/>
      <c r="M246" s="84"/>
      <c r="N246" s="84"/>
      <c r="O246" s="84"/>
      <c r="P246" s="84"/>
      <c r="Q246" s="84"/>
    </row>
    <row r="247" spans="1:21" s="3" customFormat="1" ht="15" customHeight="1">
      <c r="A247" s="10">
        <v>220</v>
      </c>
      <c r="B247" s="21" t="s">
        <v>186</v>
      </c>
      <c r="C247" s="14"/>
      <c r="D247" s="21"/>
      <c r="E247" s="21"/>
      <c r="F247" s="22"/>
      <c r="G247" s="19" t="s">
        <v>22</v>
      </c>
      <c r="H247" s="92">
        <v>6</v>
      </c>
      <c r="I247" s="87"/>
      <c r="J247" s="87"/>
      <c r="K247" s="187"/>
      <c r="L247" s="187"/>
      <c r="M247" s="87">
        <f>K247-L247</f>
        <v>0</v>
      </c>
      <c r="N247" s="87">
        <v>6</v>
      </c>
      <c r="O247" s="87">
        <v>5738.55</v>
      </c>
      <c r="P247" s="87">
        <v>5738.55</v>
      </c>
      <c r="Q247" s="90">
        <f>O247-P247</f>
        <v>0</v>
      </c>
      <c r="R247" s="20">
        <f t="shared" ref="R247:R248" si="29">P247+L247</f>
        <v>5738.55</v>
      </c>
      <c r="S247" s="20"/>
      <c r="U247" s="20"/>
    </row>
    <row r="248" spans="1:21" s="3" customFormat="1" ht="15" customHeight="1">
      <c r="A248" s="10">
        <v>221</v>
      </c>
      <c r="B248" s="21" t="s">
        <v>187</v>
      </c>
      <c r="C248" s="14" t="s">
        <v>19</v>
      </c>
      <c r="D248" s="10"/>
      <c r="E248" s="21" t="s">
        <v>188</v>
      </c>
      <c r="F248" s="23"/>
      <c r="G248" s="19" t="s">
        <v>22</v>
      </c>
      <c r="H248" s="92">
        <v>13</v>
      </c>
      <c r="I248" s="87">
        <v>4</v>
      </c>
      <c r="J248" s="87">
        <v>4</v>
      </c>
      <c r="K248" s="87">
        <v>6831.34</v>
      </c>
      <c r="L248" s="87">
        <v>6831.34</v>
      </c>
      <c r="M248" s="87">
        <f>K248-L248</f>
        <v>0</v>
      </c>
      <c r="N248" s="87">
        <v>10</v>
      </c>
      <c r="O248" s="90">
        <f>16329.66+8180.87</f>
        <v>24510.53</v>
      </c>
      <c r="P248" s="90">
        <v>16329.66</v>
      </c>
      <c r="Q248" s="90">
        <f>O248-P248</f>
        <v>8180.869999999999</v>
      </c>
      <c r="R248" s="20">
        <f t="shared" si="29"/>
        <v>23161</v>
      </c>
      <c r="S248" s="20"/>
      <c r="U248" s="20"/>
    </row>
    <row r="249" spans="1:21" s="3" customFormat="1" ht="15" customHeight="1">
      <c r="A249" s="10">
        <v>222</v>
      </c>
      <c r="B249" s="21" t="s">
        <v>189</v>
      </c>
      <c r="C249" s="14"/>
      <c r="D249" s="10"/>
      <c r="E249" s="21"/>
      <c r="F249" s="23"/>
      <c r="G249" s="19" t="s">
        <v>25</v>
      </c>
      <c r="H249" s="80"/>
      <c r="I249" s="84"/>
      <c r="J249" s="84"/>
      <c r="K249" s="84"/>
      <c r="L249" s="84"/>
      <c r="M249" s="84"/>
      <c r="N249" s="84"/>
      <c r="O249" s="84"/>
      <c r="P249" s="84"/>
      <c r="Q249" s="138"/>
      <c r="R249" s="18"/>
    </row>
    <row r="250" spans="1:21" s="3" customFormat="1" ht="15" customHeight="1">
      <c r="A250" s="10">
        <v>223</v>
      </c>
      <c r="B250" s="21" t="s">
        <v>190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2</v>
      </c>
      <c r="I250" s="87"/>
      <c r="J250" s="87"/>
      <c r="K250" s="87"/>
      <c r="L250" s="87"/>
      <c r="M250" s="87">
        <f>K250-L250</f>
        <v>0</v>
      </c>
      <c r="N250" s="87">
        <v>9</v>
      </c>
      <c r="O250" s="87">
        <f>2370.9+9635.1</f>
        <v>12006</v>
      </c>
      <c r="P250" s="87">
        <f>2370.9+9635.1</f>
        <v>12006</v>
      </c>
      <c r="Q250" s="90">
        <f>O250-P250</f>
        <v>0</v>
      </c>
      <c r="R250" s="20">
        <f t="shared" ref="R250:R251" si="30">P250+L250</f>
        <v>12006</v>
      </c>
      <c r="S250" s="20"/>
      <c r="U250" s="20"/>
    </row>
    <row r="251" spans="1:21" s="3" customFormat="1" ht="15" customHeight="1">
      <c r="A251" s="10">
        <v>224</v>
      </c>
      <c r="B251" s="21" t="s">
        <v>191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6</v>
      </c>
      <c r="I251" s="87">
        <v>1</v>
      </c>
      <c r="J251" s="87">
        <v>1</v>
      </c>
      <c r="K251" s="90">
        <v>644.6</v>
      </c>
      <c r="L251" s="90">
        <v>644.6</v>
      </c>
      <c r="M251" s="87">
        <f>K251-L251</f>
        <v>0</v>
      </c>
      <c r="N251" s="87">
        <v>8</v>
      </c>
      <c r="O251" s="99">
        <f>15351.02+8013.74</f>
        <v>23364.760000000002</v>
      </c>
      <c r="P251" s="99">
        <f>15351.02+8013.74</f>
        <v>23364.760000000002</v>
      </c>
      <c r="Q251" s="90">
        <f>O251-P251</f>
        <v>0</v>
      </c>
      <c r="R251" s="20">
        <f t="shared" si="30"/>
        <v>24009.360000000001</v>
      </c>
      <c r="S251" s="20"/>
      <c r="U251" s="20"/>
    </row>
    <row r="252" spans="1:21" s="3" customFormat="1" ht="15" customHeight="1">
      <c r="A252" s="10">
        <v>225</v>
      </c>
      <c r="B252" s="21" t="s">
        <v>192</v>
      </c>
      <c r="C252" s="14"/>
      <c r="D252" s="10"/>
      <c r="E252" s="21"/>
      <c r="F252" s="22"/>
      <c r="G252" s="19" t="s">
        <v>33</v>
      </c>
      <c r="H252" s="80"/>
      <c r="I252" s="84"/>
      <c r="J252" s="84"/>
      <c r="K252" s="138"/>
      <c r="L252" s="138"/>
      <c r="M252" s="84"/>
      <c r="N252" s="84"/>
      <c r="O252" s="95"/>
      <c r="P252" s="84"/>
      <c r="Q252" s="138"/>
      <c r="R252" s="18"/>
    </row>
    <row r="253" spans="1:21" s="3" customFormat="1" ht="15" customHeight="1">
      <c r="A253" s="10">
        <v>226</v>
      </c>
      <c r="B253" s="21" t="s">
        <v>192</v>
      </c>
      <c r="C253" s="14"/>
      <c r="D253" s="10"/>
      <c r="E253" s="21"/>
      <c r="F253" s="23"/>
      <c r="G253" s="19" t="s">
        <v>25</v>
      </c>
      <c r="H253" s="80">
        <v>7</v>
      </c>
      <c r="I253" s="84"/>
      <c r="J253" s="84"/>
      <c r="K253" s="84"/>
      <c r="L253" s="84"/>
      <c r="M253" s="84"/>
      <c r="N253" s="84"/>
      <c r="O253" s="95"/>
      <c r="P253" s="95"/>
      <c r="Q253" s="138"/>
      <c r="R253" s="18"/>
    </row>
    <row r="254" spans="1:21" s="3" customFormat="1" ht="15" customHeight="1">
      <c r="A254" s="10">
        <v>227</v>
      </c>
      <c r="B254" s="21" t="s">
        <v>192</v>
      </c>
      <c r="C254" s="14"/>
      <c r="D254" s="10"/>
      <c r="E254" s="21"/>
      <c r="F254" s="23"/>
      <c r="G254" s="19" t="s">
        <v>22</v>
      </c>
      <c r="H254" s="92">
        <v>7</v>
      </c>
      <c r="I254" s="87"/>
      <c r="J254" s="87"/>
      <c r="K254" s="90"/>
      <c r="L254" s="90"/>
      <c r="M254" s="87">
        <f>K254-L254</f>
        <v>0</v>
      </c>
      <c r="N254" s="87"/>
      <c r="O254" s="99"/>
      <c r="P254" s="99"/>
      <c r="Q254" s="90">
        <f>O254-P254</f>
        <v>0</v>
      </c>
      <c r="R254" s="20">
        <f>P254+L254</f>
        <v>0</v>
      </c>
      <c r="S254" s="20"/>
      <c r="U254" s="20"/>
    </row>
    <row r="255" spans="1:21" s="3" customFormat="1" ht="15" customHeight="1">
      <c r="A255" s="10">
        <v>228</v>
      </c>
      <c r="B255" s="21" t="s">
        <v>192</v>
      </c>
      <c r="C255" s="14"/>
      <c r="D255" s="10"/>
      <c r="E255" s="21"/>
      <c r="F255" s="23"/>
      <c r="G255" s="19" t="s">
        <v>47</v>
      </c>
      <c r="H255" s="92">
        <v>1</v>
      </c>
      <c r="I255" s="87"/>
      <c r="J255" s="87"/>
      <c r="K255" s="90"/>
      <c r="L255" s="90"/>
      <c r="M255" s="87"/>
      <c r="N255" s="87"/>
      <c r="O255" s="93"/>
      <c r="P255" s="93"/>
      <c r="Q255" s="90"/>
      <c r="R255" s="18"/>
    </row>
    <row r="256" spans="1:21" s="3" customFormat="1" ht="15" customHeight="1">
      <c r="A256" s="10">
        <v>236</v>
      </c>
      <c r="B256" s="21" t="s">
        <v>192</v>
      </c>
      <c r="C256" s="14"/>
      <c r="D256" s="10"/>
      <c r="E256" s="21"/>
      <c r="F256" s="23"/>
      <c r="G256" s="19" t="s">
        <v>21</v>
      </c>
      <c r="H256" s="92"/>
      <c r="I256" s="87"/>
      <c r="J256" s="87"/>
      <c r="K256" s="87"/>
      <c r="L256" s="87"/>
      <c r="M256" s="87"/>
      <c r="N256" s="87"/>
      <c r="O256" s="99"/>
      <c r="P256" s="90"/>
      <c r="Q256" s="90"/>
    </row>
    <row r="257" spans="1:1021" s="3" customFormat="1" ht="15" customHeight="1">
      <c r="A257" s="10">
        <v>229</v>
      </c>
      <c r="B257" s="54" t="s">
        <v>193</v>
      </c>
      <c r="C257" s="14"/>
      <c r="D257" s="10"/>
      <c r="E257" s="21"/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18"/>
    </row>
    <row r="258" spans="1:1021" s="3" customFormat="1" ht="15" customHeight="1">
      <c r="A258" s="10">
        <v>231</v>
      </c>
      <c r="B258" s="21" t="s">
        <v>194</v>
      </c>
      <c r="C258" s="14" t="s">
        <v>19</v>
      </c>
      <c r="D258" s="10"/>
      <c r="E258" s="35" t="s">
        <v>24</v>
      </c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20"/>
      <c r="S258" s="20"/>
      <c r="U258" s="20"/>
    </row>
    <row r="259" spans="1:1021" s="3" customFormat="1" ht="15" customHeight="1">
      <c r="A259" s="10">
        <v>232</v>
      </c>
      <c r="B259" s="21" t="s">
        <v>195</v>
      </c>
      <c r="C259" s="14" t="s">
        <v>19</v>
      </c>
      <c r="D259" s="10"/>
      <c r="E259" s="21" t="s">
        <v>196</v>
      </c>
      <c r="F259" s="23"/>
      <c r="G259" s="19" t="s">
        <v>22</v>
      </c>
      <c r="H259" s="92">
        <v>28</v>
      </c>
      <c r="I259" s="87"/>
      <c r="J259" s="87"/>
      <c r="K259" s="87"/>
      <c r="L259" s="87"/>
      <c r="M259" s="87">
        <f>K259-L259</f>
        <v>0</v>
      </c>
      <c r="N259" s="87">
        <v>34</v>
      </c>
      <c r="O259" s="99">
        <f>13496.26+10043.95+20255.54+59387.48</f>
        <v>103183.23000000001</v>
      </c>
      <c r="P259" s="99">
        <f>13496.26+10043.95+20255.54+59387.48</f>
        <v>103183.23000000001</v>
      </c>
      <c r="Q259" s="90">
        <f>O259-P259</f>
        <v>0</v>
      </c>
      <c r="R259" s="20">
        <f t="shared" ref="R259:R260" si="31">P259+L259</f>
        <v>103183.23000000001</v>
      </c>
      <c r="S259" s="20"/>
      <c r="U259" s="20"/>
    </row>
    <row r="260" spans="1:1021" s="3" customFormat="1" ht="15" customHeight="1">
      <c r="A260" s="10">
        <v>233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3"/>
      <c r="G260" s="19" t="s">
        <v>22</v>
      </c>
      <c r="H260" s="116">
        <v>7</v>
      </c>
      <c r="I260" s="117"/>
      <c r="J260" s="117"/>
      <c r="K260" s="117"/>
      <c r="L260" s="117"/>
      <c r="M260" s="87">
        <f>K260-L260</f>
        <v>0</v>
      </c>
      <c r="N260" s="117">
        <v>9</v>
      </c>
      <c r="O260" s="118">
        <v>25523.81</v>
      </c>
      <c r="P260" s="118">
        <v>25523.81</v>
      </c>
      <c r="Q260" s="90">
        <f>O260-P260</f>
        <v>0</v>
      </c>
      <c r="R260" s="20">
        <f t="shared" si="31"/>
        <v>25523.81</v>
      </c>
    </row>
    <row r="261" spans="1:1021" s="3" customFormat="1" ht="15" customHeight="1">
      <c r="A261" s="10">
        <v>234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1"/>
      <c r="G261" s="19" t="s">
        <v>25</v>
      </c>
      <c r="H261" s="80"/>
      <c r="I261" s="84"/>
      <c r="J261" s="84"/>
      <c r="K261" s="84"/>
      <c r="L261" s="84"/>
      <c r="M261" s="84"/>
      <c r="N261" s="155"/>
      <c r="O261" s="155"/>
      <c r="P261" s="155"/>
      <c r="Q261" s="84"/>
      <c r="R261" s="20"/>
      <c r="S261" s="20"/>
      <c r="U261" s="20"/>
    </row>
    <row r="262" spans="1:1021" s="3" customFormat="1" ht="15" customHeight="1">
      <c r="A262" s="10">
        <v>235</v>
      </c>
      <c r="B262" s="21" t="s">
        <v>198</v>
      </c>
      <c r="C262" s="14" t="s">
        <v>19</v>
      </c>
      <c r="D262" s="10"/>
      <c r="E262" s="21" t="s">
        <v>199</v>
      </c>
      <c r="F262" s="23"/>
      <c r="G262" s="19" t="s">
        <v>22</v>
      </c>
      <c r="H262" s="92"/>
      <c r="I262" s="87"/>
      <c r="J262" s="87"/>
      <c r="K262" s="87"/>
      <c r="L262" s="87"/>
      <c r="M262" s="87">
        <f>K262-L262</f>
        <v>0</v>
      </c>
      <c r="N262" s="87"/>
      <c r="O262" s="99"/>
      <c r="P262" s="99"/>
      <c r="Q262" s="90">
        <f>O262-P262</f>
        <v>0</v>
      </c>
      <c r="R262" s="20">
        <f>P262+L262</f>
        <v>0</v>
      </c>
    </row>
    <row r="263" spans="1:1021" s="3" customFormat="1" ht="15" customHeight="1">
      <c r="A263" s="10">
        <v>237</v>
      </c>
      <c r="B263" s="21" t="s">
        <v>198</v>
      </c>
      <c r="C263" s="14" t="s">
        <v>19</v>
      </c>
      <c r="D263" s="10"/>
      <c r="E263" s="21" t="s">
        <v>199</v>
      </c>
      <c r="F263" s="22"/>
      <c r="G263" s="19" t="s">
        <v>21</v>
      </c>
      <c r="H263" s="80"/>
      <c r="I263" s="115"/>
      <c r="J263" s="127"/>
      <c r="K263" s="143"/>
      <c r="L263" s="143"/>
      <c r="M263" s="127"/>
      <c r="N263" s="84"/>
      <c r="O263" s="95"/>
      <c r="P263" s="95"/>
      <c r="Q263" s="84"/>
      <c r="R263" s="18"/>
    </row>
    <row r="264" spans="1:1021" s="3" customFormat="1" ht="15" customHeight="1">
      <c r="A264" s="10">
        <v>239</v>
      </c>
      <c r="B264" s="21" t="s">
        <v>200</v>
      </c>
      <c r="C264" s="14" t="s">
        <v>19</v>
      </c>
      <c r="D264" s="10"/>
      <c r="E264" s="21" t="s">
        <v>78</v>
      </c>
      <c r="F264" s="34"/>
      <c r="G264" s="19" t="s">
        <v>47</v>
      </c>
      <c r="H264" s="80"/>
      <c r="I264" s="189"/>
      <c r="J264" s="190"/>
      <c r="K264" s="191"/>
      <c r="L264" s="191"/>
      <c r="M264" s="190"/>
      <c r="N264" s="190">
        <v>3</v>
      </c>
      <c r="O264" s="192">
        <v>12612</v>
      </c>
      <c r="P264" s="193">
        <v>12612</v>
      </c>
      <c r="Q264" s="194">
        <v>0</v>
      </c>
    </row>
    <row r="265" spans="1:1021" s="3" customFormat="1" ht="15" customHeight="1">
      <c r="A265" s="10">
        <v>240</v>
      </c>
      <c r="B265" s="21" t="s">
        <v>201</v>
      </c>
      <c r="C265" s="14" t="s">
        <v>19</v>
      </c>
      <c r="D265" s="10"/>
      <c r="E265" s="21"/>
      <c r="F265" s="44"/>
      <c r="G265" s="19" t="s">
        <v>22</v>
      </c>
      <c r="H265" s="92">
        <v>5</v>
      </c>
      <c r="I265" s="87"/>
      <c r="J265" s="87"/>
      <c r="K265" s="90"/>
      <c r="L265" s="90"/>
      <c r="M265" s="87">
        <f>K265-L265</f>
        <v>0</v>
      </c>
      <c r="N265" s="175">
        <v>4</v>
      </c>
      <c r="O265" s="175">
        <v>15838.96</v>
      </c>
      <c r="P265" s="175">
        <v>15838.96</v>
      </c>
      <c r="Q265" s="90">
        <f>O265-P265</f>
        <v>0</v>
      </c>
      <c r="R265" s="20">
        <f>P265+L265</f>
        <v>15838.96</v>
      </c>
      <c r="S265" s="20"/>
      <c r="U265" s="20"/>
    </row>
    <row r="266" spans="1:1021" s="3" customFormat="1" ht="15" customHeight="1">
      <c r="A266" s="10">
        <v>241</v>
      </c>
      <c r="B266" s="55" t="s">
        <v>201</v>
      </c>
      <c r="C266" s="14" t="s">
        <v>19</v>
      </c>
      <c r="D266" s="43"/>
      <c r="E266" s="35"/>
      <c r="F266" s="56"/>
      <c r="G266" s="19" t="s">
        <v>25</v>
      </c>
      <c r="H266" s="195">
        <v>2</v>
      </c>
      <c r="I266" s="104"/>
      <c r="J266" s="104"/>
      <c r="K266" s="104"/>
      <c r="L266" s="104"/>
      <c r="M266" s="104"/>
      <c r="N266" s="104"/>
      <c r="O266" s="121"/>
      <c r="P266" s="104"/>
      <c r="Q266" s="84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  <c r="AME266" s="18"/>
      <c r="AMF266" s="18"/>
      <c r="AMG266" s="18"/>
    </row>
    <row r="267" spans="1:1021" s="3" customFormat="1" ht="15" customHeight="1">
      <c r="A267" s="10">
        <v>242</v>
      </c>
      <c r="B267" s="21" t="s">
        <v>202</v>
      </c>
      <c r="C267" s="14"/>
      <c r="D267" s="43"/>
      <c r="E267" s="21"/>
      <c r="F267" s="23"/>
      <c r="G267" s="19" t="s">
        <v>25</v>
      </c>
      <c r="H267" s="167">
        <v>20</v>
      </c>
      <c r="I267" s="84"/>
      <c r="J267" s="84"/>
      <c r="K267" s="84"/>
      <c r="L267" s="84"/>
      <c r="M267" s="84"/>
      <c r="N267" s="84"/>
      <c r="O267" s="84"/>
      <c r="P267" s="84"/>
      <c r="Q267" s="138"/>
      <c r="R267" s="18"/>
    </row>
    <row r="268" spans="1:1021" s="3" customFormat="1" ht="15" customHeight="1">
      <c r="A268" s="10">
        <v>243</v>
      </c>
      <c r="B268" s="21" t="s">
        <v>203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>K268-L268</f>
        <v>0</v>
      </c>
      <c r="N268" s="87"/>
      <c r="O268" s="87"/>
      <c r="P268" s="87"/>
      <c r="Q268" s="90">
        <f>O268-P268</f>
        <v>0</v>
      </c>
      <c r="R268" s="20">
        <f t="shared" ref="R268:R269" si="32">P268+L268</f>
        <v>0</v>
      </c>
      <c r="S268" s="20"/>
      <c r="U268" s="20"/>
    </row>
    <row r="269" spans="1:1021" s="3" customFormat="1" ht="15" customHeight="1">
      <c r="A269" s="10">
        <v>244</v>
      </c>
      <c r="B269" s="21" t="s">
        <v>205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>K269-L269</f>
        <v>0</v>
      </c>
      <c r="N269" s="87"/>
      <c r="O269" s="87"/>
      <c r="P269" s="87"/>
      <c r="Q269" s="90">
        <f>O269-P269</f>
        <v>0</v>
      </c>
      <c r="R269" s="20">
        <f t="shared" si="32"/>
        <v>0</v>
      </c>
      <c r="S269" s="20"/>
      <c r="U269" s="20"/>
    </row>
    <row r="270" spans="1:1021" s="3" customFormat="1" ht="15" customHeight="1">
      <c r="A270" s="10">
        <v>245</v>
      </c>
      <c r="B270" s="21" t="s">
        <v>205</v>
      </c>
      <c r="C270" s="14" t="s">
        <v>19</v>
      </c>
      <c r="D270" s="21"/>
      <c r="E270" s="21" t="s">
        <v>24</v>
      </c>
      <c r="F270" s="21"/>
      <c r="G270" s="19" t="s">
        <v>33</v>
      </c>
      <c r="H270" s="80">
        <v>3</v>
      </c>
      <c r="I270" s="103"/>
      <c r="J270" s="103"/>
      <c r="K270" s="104"/>
      <c r="L270" s="104"/>
      <c r="M270" s="103"/>
      <c r="N270" s="155">
        <v>3</v>
      </c>
      <c r="O270" s="155">
        <v>11136.2</v>
      </c>
      <c r="P270" s="155">
        <v>11136.2</v>
      </c>
      <c r="Q270" s="84"/>
    </row>
    <row r="271" spans="1:1021" s="3" customFormat="1" ht="15" customHeight="1">
      <c r="A271" s="10">
        <v>246</v>
      </c>
      <c r="B271" s="13" t="s">
        <v>205</v>
      </c>
      <c r="C271" s="14" t="s">
        <v>19</v>
      </c>
      <c r="D271" s="21"/>
      <c r="E271" s="21" t="s">
        <v>204</v>
      </c>
      <c r="F271" s="13"/>
      <c r="G271" s="17" t="s">
        <v>25</v>
      </c>
      <c r="H271" s="162">
        <v>6</v>
      </c>
      <c r="I271" s="196"/>
      <c r="J271" s="196"/>
      <c r="K271" s="197"/>
      <c r="L271" s="197"/>
      <c r="M271" s="84"/>
      <c r="N271" s="196"/>
      <c r="O271" s="198"/>
      <c r="P271" s="198"/>
      <c r="Q271" s="84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247</v>
      </c>
      <c r="B272" s="55" t="s">
        <v>206</v>
      </c>
      <c r="C272" s="42" t="s">
        <v>19</v>
      </c>
      <c r="D272" s="43"/>
      <c r="E272" s="35" t="s">
        <v>207</v>
      </c>
      <c r="F272" s="57"/>
      <c r="G272" s="17" t="s">
        <v>22</v>
      </c>
      <c r="H272" s="199"/>
      <c r="I272" s="200"/>
      <c r="J272" s="200"/>
      <c r="K272" s="200"/>
      <c r="L272" s="200"/>
      <c r="M272" s="87">
        <f>K272-L272</f>
        <v>0</v>
      </c>
      <c r="N272" s="200"/>
      <c r="O272" s="200"/>
      <c r="P272" s="200"/>
      <c r="Q272" s="90">
        <f>O272-P272</f>
        <v>0</v>
      </c>
      <c r="R272" s="20">
        <f>P272+L272</f>
        <v>0</v>
      </c>
      <c r="S272" s="20"/>
      <c r="T272" s="18"/>
      <c r="U272" s="20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21" s="3" customFormat="1" ht="15" customHeight="1">
      <c r="A273" s="10">
        <v>248</v>
      </c>
      <c r="B273" s="21" t="s">
        <v>206</v>
      </c>
      <c r="C273" s="42" t="s">
        <v>19</v>
      </c>
      <c r="D273" s="43"/>
      <c r="E273" s="35" t="s">
        <v>207</v>
      </c>
      <c r="F273" s="52"/>
      <c r="G273" s="19" t="s">
        <v>25</v>
      </c>
      <c r="H273" s="167"/>
      <c r="I273" s="84"/>
      <c r="J273" s="84"/>
      <c r="K273" s="84"/>
      <c r="L273" s="84"/>
      <c r="M273" s="84"/>
      <c r="N273" s="198"/>
      <c r="O273" s="198"/>
      <c r="P273" s="198"/>
      <c r="Q273" s="84"/>
    </row>
    <row r="274" spans="1:21" s="3" customFormat="1" ht="15" customHeight="1">
      <c r="A274" s="10">
        <v>249</v>
      </c>
      <c r="B274" s="21" t="s">
        <v>208</v>
      </c>
      <c r="C274" s="14" t="s">
        <v>19</v>
      </c>
      <c r="D274" s="10"/>
      <c r="E274" s="21" t="s">
        <v>147</v>
      </c>
      <c r="F274" s="23"/>
      <c r="G274" s="19" t="s">
        <v>22</v>
      </c>
      <c r="H274" s="92">
        <v>1</v>
      </c>
      <c r="I274" s="87"/>
      <c r="J274" s="87"/>
      <c r="K274" s="87"/>
      <c r="L274" s="87"/>
      <c r="M274" s="87">
        <f>K274-L274</f>
        <v>0</v>
      </c>
      <c r="N274" s="87">
        <v>18</v>
      </c>
      <c r="O274" s="87">
        <v>30585.72</v>
      </c>
      <c r="P274" s="87">
        <v>30585.72</v>
      </c>
      <c r="Q274" s="90">
        <f>O274-P274</f>
        <v>0</v>
      </c>
      <c r="R274" s="20">
        <f t="shared" ref="R274:R276" si="33">P274+L274</f>
        <v>30585.72</v>
      </c>
      <c r="S274" s="20"/>
      <c r="U274" s="20"/>
    </row>
    <row r="275" spans="1:21" s="3" customFormat="1" ht="15" customHeight="1">
      <c r="A275" s="10">
        <v>250</v>
      </c>
      <c r="B275" s="21" t="s">
        <v>209</v>
      </c>
      <c r="C275" s="14" t="s">
        <v>19</v>
      </c>
      <c r="D275" s="10"/>
      <c r="E275" s="21" t="s">
        <v>24</v>
      </c>
      <c r="F275" s="23"/>
      <c r="G275" s="19" t="s">
        <v>22</v>
      </c>
      <c r="H275" s="92"/>
      <c r="I275" s="87"/>
      <c r="J275" s="87"/>
      <c r="K275" s="87"/>
      <c r="L275" s="87"/>
      <c r="M275" s="87">
        <f>K275-L275</f>
        <v>0</v>
      </c>
      <c r="N275" s="87"/>
      <c r="O275" s="87"/>
      <c r="P275" s="87"/>
      <c r="Q275" s="90">
        <f>O275-P275</f>
        <v>0</v>
      </c>
      <c r="R275" s="20">
        <f t="shared" si="33"/>
        <v>0</v>
      </c>
      <c r="S275" s="20"/>
      <c r="U275" s="20"/>
    </row>
    <row r="276" spans="1:21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22</v>
      </c>
      <c r="H276" s="92">
        <v>1</v>
      </c>
      <c r="I276" s="87"/>
      <c r="J276" s="87"/>
      <c r="K276" s="87"/>
      <c r="L276" s="87"/>
      <c r="M276" s="87"/>
      <c r="N276" s="87"/>
      <c r="O276" s="87"/>
      <c r="P276" s="87"/>
      <c r="Q276" s="90">
        <f>O276-P276</f>
        <v>0</v>
      </c>
      <c r="R276" s="20">
        <f t="shared" si="33"/>
        <v>0</v>
      </c>
      <c r="S276" s="20"/>
      <c r="U276" s="20"/>
    </row>
    <row r="277" spans="1:21" s="3" customFormat="1" ht="15" customHeight="1">
      <c r="A277" s="10"/>
      <c r="B277" s="21" t="s">
        <v>243</v>
      </c>
      <c r="C277" s="14"/>
      <c r="D277" s="10"/>
      <c r="E277" s="21"/>
      <c r="F277" s="23"/>
      <c r="G277" s="19" t="s">
        <v>25</v>
      </c>
      <c r="H277" s="92">
        <v>6</v>
      </c>
      <c r="I277" s="87"/>
      <c r="J277" s="87"/>
      <c r="K277" s="90"/>
      <c r="L277" s="90"/>
      <c r="M277" s="87"/>
      <c r="N277" s="146"/>
      <c r="O277" s="201"/>
      <c r="P277" s="201"/>
      <c r="Q277" s="90"/>
      <c r="R277" s="20"/>
      <c r="S277" s="20"/>
      <c r="U277" s="20"/>
    </row>
    <row r="278" spans="1:21" s="3" customFormat="1" ht="15" customHeight="1">
      <c r="A278" s="10"/>
      <c r="B278" s="21" t="s">
        <v>258</v>
      </c>
      <c r="C278" s="14"/>
      <c r="D278" s="10"/>
      <c r="E278" s="21"/>
      <c r="F278" s="22"/>
      <c r="G278" s="19" t="s">
        <v>47</v>
      </c>
      <c r="H278" s="116">
        <v>2</v>
      </c>
      <c r="I278" s="117"/>
      <c r="J278" s="117"/>
      <c r="K278" s="117"/>
      <c r="L278" s="117"/>
      <c r="M278" s="117"/>
      <c r="N278" s="117"/>
      <c r="O278" s="99"/>
      <c r="P278" s="90"/>
      <c r="Q278" s="119"/>
      <c r="R278" s="20"/>
      <c r="S278" s="20"/>
      <c r="U278" s="20"/>
    </row>
    <row r="279" spans="1:21" s="3" customFormat="1" ht="15" customHeight="1">
      <c r="A279" s="10">
        <v>251</v>
      </c>
      <c r="B279" s="21" t="s">
        <v>210</v>
      </c>
      <c r="C279" s="14" t="s">
        <v>19</v>
      </c>
      <c r="D279" s="10"/>
      <c r="E279" s="21" t="s">
        <v>24</v>
      </c>
      <c r="F279" s="23"/>
      <c r="G279" s="19" t="s">
        <v>22</v>
      </c>
      <c r="H279" s="116">
        <v>4</v>
      </c>
      <c r="I279" s="87">
        <v>2</v>
      </c>
      <c r="J279" s="87">
        <v>2</v>
      </c>
      <c r="K279" s="90">
        <v>882.84</v>
      </c>
      <c r="L279" s="90">
        <v>882.84</v>
      </c>
      <c r="M279" s="87">
        <f t="shared" ref="M279" si="34">K279-L279</f>
        <v>0</v>
      </c>
      <c r="N279" s="146">
        <v>6</v>
      </c>
      <c r="O279" s="201">
        <v>7969.29</v>
      </c>
      <c r="P279" s="201">
        <v>7969.29</v>
      </c>
      <c r="Q279" s="90">
        <f>O279-P279</f>
        <v>0</v>
      </c>
      <c r="R279" s="20">
        <f>P279+L279</f>
        <v>8852.1299999999992</v>
      </c>
    </row>
    <row r="280" spans="1:21" s="3" customFormat="1" ht="15" customHeight="1">
      <c r="A280" s="10">
        <v>252</v>
      </c>
      <c r="B280" s="21" t="s">
        <v>210</v>
      </c>
      <c r="C280" s="14" t="s">
        <v>19</v>
      </c>
      <c r="D280" s="10"/>
      <c r="E280" s="21" t="s">
        <v>24</v>
      </c>
      <c r="F280" s="22"/>
      <c r="G280" s="19" t="s">
        <v>25</v>
      </c>
      <c r="H280" s="80"/>
      <c r="I280" s="84"/>
      <c r="J280" s="84"/>
      <c r="K280" s="84"/>
      <c r="L280" s="84"/>
      <c r="M280" s="84"/>
      <c r="N280" s="104"/>
      <c r="O280" s="104"/>
      <c r="P280" s="104"/>
      <c r="Q280" s="84"/>
    </row>
    <row r="281" spans="1:21" s="3" customFormat="1" ht="15" customHeight="1">
      <c r="A281" s="10">
        <v>253</v>
      </c>
      <c r="B281" s="21" t="s">
        <v>211</v>
      </c>
      <c r="C281" s="14" t="s">
        <v>19</v>
      </c>
      <c r="D281" s="10"/>
      <c r="E281" s="21"/>
      <c r="F281" s="22"/>
      <c r="G281" s="19" t="s">
        <v>21</v>
      </c>
      <c r="H281" s="80"/>
      <c r="I281" s="115"/>
      <c r="J281" s="127"/>
      <c r="K281" s="143"/>
      <c r="L281" s="143"/>
      <c r="M281" s="127"/>
      <c r="N281" s="202"/>
      <c r="O281" s="203"/>
      <c r="P281" s="203"/>
      <c r="Q281" s="84"/>
      <c r="R281" s="20"/>
      <c r="S281" s="20"/>
      <c r="U281" s="20"/>
    </row>
    <row r="282" spans="1:21" s="3" customFormat="1" ht="15" customHeight="1">
      <c r="A282" s="10">
        <v>254</v>
      </c>
      <c r="B282" s="21" t="s">
        <v>212</v>
      </c>
      <c r="C282" s="14"/>
      <c r="D282" s="10"/>
      <c r="E282" s="21"/>
      <c r="F282" s="22"/>
      <c r="G282" s="19" t="s">
        <v>22</v>
      </c>
      <c r="H282" s="92">
        <v>4</v>
      </c>
      <c r="I282" s="165"/>
      <c r="J282" s="204"/>
      <c r="K282" s="204"/>
      <c r="L282" s="204"/>
      <c r="M282" s="87">
        <f>K282-L282</f>
        <v>0</v>
      </c>
      <c r="N282" s="146">
        <v>5</v>
      </c>
      <c r="O282" s="201">
        <v>9522.11</v>
      </c>
      <c r="P282" s="201">
        <v>9522.11</v>
      </c>
      <c r="Q282" s="90">
        <f>O282-P282</f>
        <v>0</v>
      </c>
      <c r="R282" s="20">
        <f>P282+L282</f>
        <v>9522.11</v>
      </c>
      <c r="S282" s="20"/>
      <c r="U282" s="20"/>
    </row>
    <row r="283" spans="1:21" s="3" customFormat="1" ht="15" customHeight="1">
      <c r="A283" s="10">
        <v>258</v>
      </c>
      <c r="B283" s="34" t="s">
        <v>212</v>
      </c>
      <c r="C283" s="14"/>
      <c r="D283" s="58"/>
      <c r="E283" s="21"/>
      <c r="F283" s="23"/>
      <c r="G283" s="19" t="s">
        <v>25</v>
      </c>
      <c r="H283" s="177">
        <v>3</v>
      </c>
      <c r="I283" s="87"/>
      <c r="J283" s="87"/>
      <c r="K283" s="87"/>
      <c r="L283" s="87"/>
      <c r="M283" s="87"/>
      <c r="N283" s="87"/>
      <c r="O283" s="87"/>
      <c r="P283" s="87"/>
      <c r="Q283" s="90"/>
      <c r="R283" s="20"/>
      <c r="S283" s="20"/>
      <c r="U283" s="20"/>
    </row>
    <row r="284" spans="1:21" s="3" customFormat="1" ht="15" customHeight="1">
      <c r="A284" s="10">
        <v>255</v>
      </c>
      <c r="B284" s="21" t="s">
        <v>213</v>
      </c>
      <c r="C284" s="14"/>
      <c r="D284" s="10"/>
      <c r="E284" s="21"/>
      <c r="F284" s="22"/>
      <c r="G284" s="19" t="s">
        <v>22</v>
      </c>
      <c r="H284" s="92"/>
      <c r="I284" s="205"/>
      <c r="J284" s="206"/>
      <c r="K284" s="204"/>
      <c r="L284" s="204"/>
      <c r="M284" s="87">
        <f>K284-L284</f>
        <v>0</v>
      </c>
      <c r="N284" s="146"/>
      <c r="O284" s="201"/>
      <c r="P284" s="201"/>
      <c r="Q284" s="90">
        <f t="shared" ref="Q284:Q286" si="35">O284-P284</f>
        <v>0</v>
      </c>
      <c r="R284" s="20">
        <f t="shared" ref="R284:R286" si="36">P284+L284</f>
        <v>0</v>
      </c>
      <c r="S284" s="20"/>
      <c r="U284" s="20"/>
    </row>
    <row r="285" spans="1:21" s="3" customFormat="1" ht="15" customHeight="1">
      <c r="A285" s="10">
        <v>256</v>
      </c>
      <c r="B285" s="21" t="s">
        <v>214</v>
      </c>
      <c r="C285" s="14" t="s">
        <v>19</v>
      </c>
      <c r="D285" s="10"/>
      <c r="E285" s="21" t="s">
        <v>215</v>
      </c>
      <c r="F285" s="23"/>
      <c r="G285" s="19" t="s">
        <v>22</v>
      </c>
      <c r="H285" s="92">
        <v>2</v>
      </c>
      <c r="I285" s="87"/>
      <c r="J285" s="87"/>
      <c r="K285" s="87"/>
      <c r="L285" s="87"/>
      <c r="M285" s="87">
        <f>K285-L285</f>
        <v>0</v>
      </c>
      <c r="N285" s="87"/>
      <c r="O285" s="87"/>
      <c r="P285" s="87"/>
      <c r="Q285" s="90">
        <f t="shared" si="35"/>
        <v>0</v>
      </c>
      <c r="R285" s="20">
        <f t="shared" si="36"/>
        <v>0</v>
      </c>
    </row>
    <row r="286" spans="1:21" s="3" customFormat="1" ht="15" customHeight="1">
      <c r="A286" s="10">
        <v>257</v>
      </c>
      <c r="B286" s="34" t="s">
        <v>216</v>
      </c>
      <c r="C286" s="14" t="s">
        <v>19</v>
      </c>
      <c r="D286" s="58"/>
      <c r="E286" s="21" t="s">
        <v>24</v>
      </c>
      <c r="F286" s="23"/>
      <c r="G286" s="19" t="s">
        <v>22</v>
      </c>
      <c r="H286" s="177">
        <v>3</v>
      </c>
      <c r="I286" s="87"/>
      <c r="J286" s="87"/>
      <c r="K286" s="87"/>
      <c r="L286" s="87"/>
      <c r="M286" s="87">
        <f>K286-L286</f>
        <v>0</v>
      </c>
      <c r="N286" s="87"/>
      <c r="O286" s="87"/>
      <c r="P286" s="87"/>
      <c r="Q286" s="90">
        <f t="shared" si="35"/>
        <v>0</v>
      </c>
      <c r="R286" s="20">
        <f t="shared" si="36"/>
        <v>0</v>
      </c>
    </row>
    <row r="287" spans="1:21" s="3" customFormat="1" ht="15" customHeight="1">
      <c r="A287" s="10">
        <v>259</v>
      </c>
      <c r="B287" s="21" t="s">
        <v>216</v>
      </c>
      <c r="C287" s="14" t="s">
        <v>19</v>
      </c>
      <c r="D287" s="10"/>
      <c r="E287" s="21" t="s">
        <v>24</v>
      </c>
      <c r="F287" s="22"/>
      <c r="G287" s="19" t="s">
        <v>25</v>
      </c>
      <c r="H287" s="80"/>
      <c r="I287" s="84"/>
      <c r="J287" s="84"/>
      <c r="K287" s="84"/>
      <c r="L287" s="84"/>
      <c r="M287" s="84"/>
      <c r="N287" s="84"/>
      <c r="O287" s="84"/>
      <c r="P287" s="84"/>
      <c r="Q287" s="84"/>
      <c r="R287" s="20"/>
      <c r="S287" s="20"/>
      <c r="U287" s="20"/>
    </row>
    <row r="288" spans="1:21" s="3" customFormat="1" ht="15" customHeight="1">
      <c r="A288" s="10">
        <v>260</v>
      </c>
      <c r="B288" s="21" t="s">
        <v>217</v>
      </c>
      <c r="C288" s="14" t="s">
        <v>19</v>
      </c>
      <c r="D288" s="10"/>
      <c r="E288" s="21" t="s">
        <v>43</v>
      </c>
      <c r="F288" s="23"/>
      <c r="G288" s="19" t="s">
        <v>22</v>
      </c>
      <c r="H288" s="92">
        <v>3</v>
      </c>
      <c r="I288" s="87">
        <v>1</v>
      </c>
      <c r="J288" s="87">
        <v>1</v>
      </c>
      <c r="K288" s="87">
        <v>1589.11</v>
      </c>
      <c r="L288" s="87">
        <v>1589.11</v>
      </c>
      <c r="M288" s="87">
        <f>K288-L288</f>
        <v>0</v>
      </c>
      <c r="N288" s="87">
        <v>10</v>
      </c>
      <c r="O288" s="87">
        <v>31432.79</v>
      </c>
      <c r="P288" s="87">
        <v>31432.79</v>
      </c>
      <c r="Q288" s="90">
        <f>O288-P288</f>
        <v>0</v>
      </c>
      <c r="R288" s="20">
        <f>P288+L288</f>
        <v>33021.9</v>
      </c>
    </row>
    <row r="289" spans="1:21" s="3" customFormat="1" ht="15" customHeight="1">
      <c r="A289" s="10">
        <v>261</v>
      </c>
      <c r="B289" s="21" t="s">
        <v>217</v>
      </c>
      <c r="C289" s="14" t="s">
        <v>19</v>
      </c>
      <c r="D289" s="10"/>
      <c r="E289" s="21" t="s">
        <v>43</v>
      </c>
      <c r="F289" s="22"/>
      <c r="G289" s="19" t="s">
        <v>44</v>
      </c>
      <c r="H289" s="80"/>
      <c r="I289" s="105"/>
      <c r="J289" s="105"/>
      <c r="K289" s="104"/>
      <c r="L289" s="104"/>
      <c r="M289" s="105"/>
      <c r="N289" s="107"/>
      <c r="O289" s="229"/>
      <c r="P289" s="107"/>
      <c r="Q289" s="107"/>
    </row>
    <row r="290" spans="1:21" s="3" customFormat="1" ht="15" customHeight="1">
      <c r="A290" s="10">
        <v>262</v>
      </c>
      <c r="B290" s="21" t="s">
        <v>218</v>
      </c>
      <c r="C290" s="14"/>
      <c r="D290" s="10"/>
      <c r="E290" s="21" t="s">
        <v>24</v>
      </c>
      <c r="F290" s="23"/>
      <c r="G290" s="19" t="s">
        <v>25</v>
      </c>
      <c r="H290" s="92"/>
      <c r="I290" s="87"/>
      <c r="J290" s="87"/>
      <c r="K290" s="90"/>
      <c r="L290" s="90"/>
      <c r="M290" s="87"/>
      <c r="N290" s="87"/>
      <c r="O290" s="87"/>
      <c r="P290" s="87"/>
      <c r="Q290" s="90"/>
      <c r="R290" s="20"/>
      <c r="S290" s="20"/>
      <c r="U290" s="20"/>
    </row>
    <row r="291" spans="1:21" s="3" customFormat="1" ht="15" customHeight="1">
      <c r="A291" s="10">
        <v>263</v>
      </c>
      <c r="B291" s="21" t="s">
        <v>219</v>
      </c>
      <c r="C291" s="14" t="s">
        <v>19</v>
      </c>
      <c r="D291" s="10"/>
      <c r="E291" s="21" t="s">
        <v>24</v>
      </c>
      <c r="F291" s="23"/>
      <c r="G291" s="19" t="s">
        <v>22</v>
      </c>
      <c r="H291" s="92"/>
      <c r="I291" s="87"/>
      <c r="J291" s="87"/>
      <c r="K291" s="90"/>
      <c r="L291" s="90"/>
      <c r="M291" s="87">
        <f>K291-L291</f>
        <v>0</v>
      </c>
      <c r="N291" s="146"/>
      <c r="O291" s="201"/>
      <c r="P291" s="201"/>
      <c r="Q291" s="90">
        <f t="shared" ref="Q291:Q292" si="37">O291-P291</f>
        <v>0</v>
      </c>
      <c r="R291" s="20">
        <f t="shared" ref="R291:R292" si="38">P291+L291</f>
        <v>0</v>
      </c>
      <c r="S291" s="20"/>
      <c r="U291" s="20"/>
    </row>
    <row r="292" spans="1:21" s="3" customFormat="1" ht="15" customHeight="1">
      <c r="A292" s="10">
        <v>264</v>
      </c>
      <c r="B292" s="21" t="s">
        <v>220</v>
      </c>
      <c r="C292" s="14" t="s">
        <v>19</v>
      </c>
      <c r="D292" s="10"/>
      <c r="E292" s="21" t="s">
        <v>221</v>
      </c>
      <c r="F292" s="22"/>
      <c r="G292" s="19" t="s">
        <v>22</v>
      </c>
      <c r="H292" s="92"/>
      <c r="I292" s="87"/>
      <c r="J292" s="87"/>
      <c r="K292" s="87"/>
      <c r="L292" s="87"/>
      <c r="M292" s="87">
        <f>K292-L292</f>
        <v>0</v>
      </c>
      <c r="N292" s="87"/>
      <c r="O292" s="90"/>
      <c r="P292" s="90"/>
      <c r="Q292" s="90">
        <f t="shared" si="37"/>
        <v>0</v>
      </c>
      <c r="R292" s="20">
        <f t="shared" si="38"/>
        <v>0</v>
      </c>
      <c r="S292" s="20"/>
      <c r="U292" s="20"/>
    </row>
    <row r="293" spans="1:21" s="3" customFormat="1" ht="15" customHeight="1">
      <c r="A293" s="10">
        <v>265</v>
      </c>
      <c r="B293" s="21" t="s">
        <v>220</v>
      </c>
      <c r="C293" s="14" t="s">
        <v>19</v>
      </c>
      <c r="D293" s="10"/>
      <c r="E293" s="21" t="s">
        <v>221</v>
      </c>
      <c r="F293" s="59"/>
      <c r="G293" s="19" t="s">
        <v>47</v>
      </c>
      <c r="H293" s="80"/>
      <c r="I293" s="84"/>
      <c r="J293" s="84"/>
      <c r="K293" s="138"/>
      <c r="L293" s="138"/>
      <c r="M293" s="84"/>
      <c r="N293" s="84"/>
      <c r="O293" s="138">
        <v>2732.6</v>
      </c>
      <c r="P293" s="138">
        <v>2732.6</v>
      </c>
      <c r="Q293" s="138">
        <v>0</v>
      </c>
      <c r="R293" s="18"/>
    </row>
    <row r="294" spans="1:21" s="3" customFormat="1" ht="15" customHeight="1">
      <c r="A294" s="10">
        <v>266</v>
      </c>
      <c r="B294" s="21" t="s">
        <v>222</v>
      </c>
      <c r="C294" s="14" t="s">
        <v>19</v>
      </c>
      <c r="D294" s="10"/>
      <c r="E294" s="21" t="s">
        <v>24</v>
      </c>
      <c r="F294" s="23"/>
      <c r="G294" s="19" t="s">
        <v>22</v>
      </c>
      <c r="H294" s="85">
        <v>7</v>
      </c>
      <c r="I294" s="87">
        <v>5</v>
      </c>
      <c r="J294" s="87">
        <v>5</v>
      </c>
      <c r="K294" s="90">
        <v>10014.49</v>
      </c>
      <c r="L294" s="90">
        <v>10014.49</v>
      </c>
      <c r="M294" s="87">
        <f>K294-L294</f>
        <v>0</v>
      </c>
      <c r="N294" s="87">
        <v>4</v>
      </c>
      <c r="O294" s="87">
        <v>8961.3799999999992</v>
      </c>
      <c r="P294" s="87">
        <v>8961.3799999999992</v>
      </c>
      <c r="Q294" s="90">
        <f>O294-P294</f>
        <v>0</v>
      </c>
      <c r="R294" s="20">
        <f>P294+L294</f>
        <v>18975.87</v>
      </c>
      <c r="S294" s="20"/>
      <c r="U294" s="20"/>
    </row>
    <row r="295" spans="1:21" s="3" customFormat="1" ht="15" customHeight="1">
      <c r="A295" s="10">
        <v>267</v>
      </c>
      <c r="B295" s="21" t="s">
        <v>222</v>
      </c>
      <c r="C295" s="48" t="s">
        <v>19</v>
      </c>
      <c r="D295" s="10"/>
      <c r="E295" s="21" t="s">
        <v>24</v>
      </c>
      <c r="F295" s="22"/>
      <c r="G295" s="19" t="s">
        <v>25</v>
      </c>
      <c r="H295" s="162">
        <v>2</v>
      </c>
      <c r="I295" s="84"/>
      <c r="J295" s="84"/>
      <c r="K295" s="84"/>
      <c r="L295" s="84"/>
      <c r="M295" s="84"/>
      <c r="N295" s="104"/>
      <c r="O295" s="104"/>
      <c r="P295" s="104"/>
      <c r="Q295" s="84"/>
    </row>
    <row r="296" spans="1:21" s="3" customFormat="1" ht="15" customHeight="1">
      <c r="A296" s="10">
        <v>268</v>
      </c>
      <c r="B296" s="60" t="s">
        <v>223</v>
      </c>
      <c r="C296" s="14" t="s">
        <v>19</v>
      </c>
      <c r="D296" s="10"/>
      <c r="E296" s="21" t="s">
        <v>24</v>
      </c>
      <c r="F296" s="23"/>
      <c r="G296" s="19" t="s">
        <v>22</v>
      </c>
      <c r="H296" s="116"/>
      <c r="I296" s="117"/>
      <c r="J296" s="117"/>
      <c r="K296" s="117"/>
      <c r="L296" s="117"/>
      <c r="M296" s="87">
        <f>K296-L296</f>
        <v>0</v>
      </c>
      <c r="N296" s="117"/>
      <c r="O296" s="117"/>
      <c r="P296" s="117"/>
      <c r="Q296" s="90">
        <f>O296-P296</f>
        <v>0</v>
      </c>
      <c r="R296" s="20">
        <f>P296+L296</f>
        <v>0</v>
      </c>
      <c r="S296" s="20"/>
      <c r="U296" s="20"/>
    </row>
    <row r="297" spans="1:21" s="3" customFormat="1" ht="15" customHeight="1">
      <c r="A297" s="10">
        <v>269</v>
      </c>
      <c r="B297" s="60" t="s">
        <v>224</v>
      </c>
      <c r="C297" s="14" t="s">
        <v>19</v>
      </c>
      <c r="D297" s="10"/>
      <c r="E297" s="21"/>
      <c r="F297" s="22"/>
      <c r="G297" s="19" t="s">
        <v>21</v>
      </c>
      <c r="H297" s="80"/>
      <c r="I297" s="155"/>
      <c r="J297" s="155"/>
      <c r="K297" s="155"/>
      <c r="L297" s="155"/>
      <c r="M297" s="84"/>
      <c r="N297" s="84"/>
      <c r="O297" s="84"/>
      <c r="P297" s="84"/>
      <c r="Q297" s="84"/>
    </row>
    <row r="298" spans="1:21" s="3" customFormat="1" ht="15" customHeight="1">
      <c r="A298" s="10">
        <v>270</v>
      </c>
      <c r="B298" s="21" t="s">
        <v>225</v>
      </c>
      <c r="C298" s="14" t="s">
        <v>19</v>
      </c>
      <c r="D298" s="10"/>
      <c r="E298" s="21" t="s">
        <v>226</v>
      </c>
      <c r="F298" s="23"/>
      <c r="G298" s="19" t="s">
        <v>22</v>
      </c>
      <c r="H298" s="92">
        <v>11</v>
      </c>
      <c r="I298" s="87">
        <v>5</v>
      </c>
      <c r="J298" s="87">
        <v>6</v>
      </c>
      <c r="K298" s="90">
        <v>5386.66</v>
      </c>
      <c r="L298" s="90">
        <v>5386.66</v>
      </c>
      <c r="M298" s="87">
        <f>K298-L298</f>
        <v>0</v>
      </c>
      <c r="N298" s="87">
        <v>7</v>
      </c>
      <c r="O298" s="87">
        <v>19692.63</v>
      </c>
      <c r="P298" s="87">
        <v>19692.63</v>
      </c>
      <c r="Q298" s="90">
        <f>O298-P298</f>
        <v>0</v>
      </c>
      <c r="R298" s="20">
        <f>P298+L298</f>
        <v>25079.29</v>
      </c>
      <c r="S298" s="20"/>
      <c r="U298" s="20"/>
    </row>
    <row r="299" spans="1:21" s="3" customFormat="1" ht="15" customHeight="1">
      <c r="A299" s="10">
        <v>271</v>
      </c>
      <c r="B299" s="21" t="s">
        <v>225</v>
      </c>
      <c r="C299" s="14" t="s">
        <v>19</v>
      </c>
      <c r="D299" s="10"/>
      <c r="E299" s="21" t="s">
        <v>226</v>
      </c>
      <c r="F299" s="22"/>
      <c r="G299" s="19" t="s">
        <v>25</v>
      </c>
      <c r="H299" s="80"/>
      <c r="I299" s="84"/>
      <c r="J299" s="84"/>
      <c r="K299" s="84"/>
      <c r="L299" s="84"/>
      <c r="M299" s="84"/>
      <c r="N299" s="104"/>
      <c r="O299" s="104"/>
      <c r="P299" s="104"/>
      <c r="Q299" s="84"/>
    </row>
    <row r="300" spans="1:21" s="3" customFormat="1" ht="15" customHeight="1">
      <c r="A300" s="10">
        <v>272</v>
      </c>
      <c r="B300" s="21" t="s">
        <v>227</v>
      </c>
      <c r="C300" s="14" t="s">
        <v>19</v>
      </c>
      <c r="D300" s="10"/>
      <c r="E300" s="21"/>
      <c r="F300" s="22"/>
      <c r="G300" s="19" t="s">
        <v>33</v>
      </c>
      <c r="H300" s="80"/>
      <c r="I300" s="103"/>
      <c r="J300" s="103"/>
      <c r="K300" s="104"/>
      <c r="L300" s="104"/>
      <c r="M300" s="103"/>
      <c r="N300" s="84">
        <v>2</v>
      </c>
      <c r="O300" s="84">
        <v>2574.9499999999998</v>
      </c>
      <c r="P300" s="84">
        <v>2574.9499999999998</v>
      </c>
      <c r="Q300" s="84"/>
    </row>
    <row r="301" spans="1:21" s="3" customFormat="1" ht="15" customHeight="1">
      <c r="A301" s="10"/>
      <c r="B301" s="21" t="s">
        <v>227</v>
      </c>
      <c r="C301" s="14"/>
      <c r="D301" s="10"/>
      <c r="E301" s="21"/>
      <c r="F301" s="22"/>
      <c r="G301" s="19" t="s">
        <v>22</v>
      </c>
      <c r="H301" s="80">
        <v>1</v>
      </c>
      <c r="I301" s="103"/>
      <c r="J301" s="103"/>
      <c r="K301" s="104"/>
      <c r="L301" s="104"/>
      <c r="M301" s="87">
        <f>K301-L301</f>
        <v>0</v>
      </c>
      <c r="N301" s="84"/>
      <c r="O301" s="84"/>
      <c r="P301" s="84"/>
      <c r="Q301" s="90">
        <f t="shared" ref="Q301:Q303" si="39">O301-P301</f>
        <v>0</v>
      </c>
      <c r="R301" s="20">
        <f t="shared" ref="R301:R303" si="40">P301+L301</f>
        <v>0</v>
      </c>
    </row>
    <row r="302" spans="1:21" s="3" customFormat="1" ht="15" customHeight="1">
      <c r="A302" s="10">
        <v>273</v>
      </c>
      <c r="B302" s="21" t="s">
        <v>228</v>
      </c>
      <c r="C302" s="14" t="s">
        <v>19</v>
      </c>
      <c r="D302" s="10"/>
      <c r="E302" s="21" t="s">
        <v>215</v>
      </c>
      <c r="F302" s="23"/>
      <c r="G302" s="19" t="s">
        <v>22</v>
      </c>
      <c r="H302" s="92">
        <v>10</v>
      </c>
      <c r="I302" s="87">
        <v>4</v>
      </c>
      <c r="J302" s="87">
        <v>4</v>
      </c>
      <c r="K302" s="87">
        <v>4409.58</v>
      </c>
      <c r="L302" s="87">
        <v>4409.58</v>
      </c>
      <c r="M302" s="87">
        <f t="shared" ref="M302:M303" si="41">K302-L302</f>
        <v>0</v>
      </c>
      <c r="N302" s="87">
        <v>11</v>
      </c>
      <c r="O302" s="90">
        <v>20364.900000000001</v>
      </c>
      <c r="P302" s="90">
        <v>20364.900000000001</v>
      </c>
      <c r="Q302" s="90">
        <f t="shared" si="39"/>
        <v>0</v>
      </c>
      <c r="R302" s="20">
        <f t="shared" si="40"/>
        <v>24774.480000000003</v>
      </c>
      <c r="S302" s="20"/>
      <c r="U302" s="20"/>
    </row>
    <row r="303" spans="1:21" s="3" customFormat="1" ht="15" customHeight="1">
      <c r="A303" s="10">
        <v>274</v>
      </c>
      <c r="B303" s="21" t="s">
        <v>229</v>
      </c>
      <c r="C303" s="14" t="s">
        <v>19</v>
      </c>
      <c r="D303" s="10"/>
      <c r="E303" s="21" t="s">
        <v>24</v>
      </c>
      <c r="F303" s="23"/>
      <c r="G303" s="19" t="s">
        <v>22</v>
      </c>
      <c r="H303" s="92">
        <v>14</v>
      </c>
      <c r="I303" s="87">
        <v>1</v>
      </c>
      <c r="J303" s="87">
        <v>1</v>
      </c>
      <c r="K303" s="87">
        <v>1050.49</v>
      </c>
      <c r="L303" s="87">
        <v>1050.49</v>
      </c>
      <c r="M303" s="87">
        <f t="shared" si="41"/>
        <v>0</v>
      </c>
      <c r="N303" s="87">
        <v>4</v>
      </c>
      <c r="O303" s="90">
        <f>24310.11+5426.44</f>
        <v>29736.55</v>
      </c>
      <c r="P303" s="90">
        <f>24310.11+5426.44</f>
        <v>29736.55</v>
      </c>
      <c r="Q303" s="90">
        <f t="shared" si="39"/>
        <v>0</v>
      </c>
      <c r="R303" s="20">
        <f t="shared" si="40"/>
        <v>30787.040000000001</v>
      </c>
      <c r="S303" s="20"/>
      <c r="U303" s="20"/>
    </row>
    <row r="304" spans="1:21" s="3" customFormat="1" ht="15" customHeight="1">
      <c r="A304" s="10">
        <v>275</v>
      </c>
      <c r="B304" s="61" t="s">
        <v>229</v>
      </c>
      <c r="C304" s="14" t="s">
        <v>19</v>
      </c>
      <c r="D304" s="10"/>
      <c r="E304" s="21" t="s">
        <v>24</v>
      </c>
      <c r="F304" s="58"/>
      <c r="G304" s="24" t="s">
        <v>25</v>
      </c>
      <c r="H304" s="167"/>
      <c r="I304" s="155"/>
      <c r="J304" s="155"/>
      <c r="K304" s="155"/>
      <c r="L304" s="155"/>
      <c r="M304" s="84"/>
      <c r="N304" s="84"/>
      <c r="O304" s="84"/>
      <c r="P304" s="84"/>
      <c r="Q304" s="84"/>
    </row>
    <row r="305" spans="1:21" s="3" customFormat="1" ht="15" customHeight="1">
      <c r="A305" s="10">
        <v>276</v>
      </c>
      <c r="B305" s="61" t="s">
        <v>230</v>
      </c>
      <c r="C305" s="14" t="s">
        <v>54</v>
      </c>
      <c r="D305" s="10" t="s">
        <v>69</v>
      </c>
      <c r="E305" s="21" t="s">
        <v>24</v>
      </c>
      <c r="F305" s="58"/>
      <c r="G305" s="19" t="s">
        <v>22</v>
      </c>
      <c r="H305" s="177">
        <v>5</v>
      </c>
      <c r="I305" s="87"/>
      <c r="J305" s="87"/>
      <c r="K305" s="87"/>
      <c r="L305" s="87"/>
      <c r="M305" s="87">
        <f>K305-L305</f>
        <v>0</v>
      </c>
      <c r="N305" s="87">
        <v>1</v>
      </c>
      <c r="O305" s="87">
        <v>8968.24</v>
      </c>
      <c r="P305" s="87">
        <v>8968.24</v>
      </c>
      <c r="Q305" s="90">
        <f>O305-P305</f>
        <v>0</v>
      </c>
      <c r="R305" s="20">
        <f>P305+L305</f>
        <v>8968.24</v>
      </c>
      <c r="S305" s="20"/>
      <c r="U305" s="20"/>
    </row>
    <row r="306" spans="1:21" s="3" customFormat="1" ht="15" customHeight="1">
      <c r="A306" s="10">
        <v>277</v>
      </c>
      <c r="B306" s="21" t="s">
        <v>230</v>
      </c>
      <c r="C306" s="14" t="s">
        <v>54</v>
      </c>
      <c r="D306" s="10" t="s">
        <v>69</v>
      </c>
      <c r="E306" s="21" t="s">
        <v>24</v>
      </c>
      <c r="F306" s="23"/>
      <c r="G306" s="19" t="s">
        <v>25</v>
      </c>
      <c r="H306" s="80">
        <v>1</v>
      </c>
      <c r="I306" s="84"/>
      <c r="J306" s="84"/>
      <c r="K306" s="84"/>
      <c r="L306" s="84"/>
      <c r="M306" s="84"/>
      <c r="N306" s="84"/>
      <c r="O306" s="84"/>
      <c r="P306" s="84"/>
      <c r="Q306" s="138"/>
      <c r="R306" s="18"/>
    </row>
    <row r="307" spans="1:21" s="3" customFormat="1" ht="15" customHeight="1">
      <c r="A307" s="10">
        <v>278</v>
      </c>
      <c r="B307" s="62" t="s">
        <v>231</v>
      </c>
      <c r="C307" s="63" t="s">
        <v>19</v>
      </c>
      <c r="D307" s="64"/>
      <c r="E307" s="62" t="s">
        <v>24</v>
      </c>
      <c r="F307" s="65"/>
      <c r="G307" s="66" t="s">
        <v>22</v>
      </c>
      <c r="H307" s="92">
        <v>5</v>
      </c>
      <c r="I307" s="87"/>
      <c r="J307" s="87"/>
      <c r="K307" s="87"/>
      <c r="L307" s="87"/>
      <c r="M307" s="87">
        <f>K307-L307</f>
        <v>0</v>
      </c>
      <c r="N307" s="87">
        <v>9</v>
      </c>
      <c r="O307" s="87">
        <v>13678.96</v>
      </c>
      <c r="P307" s="87">
        <v>13678.96</v>
      </c>
      <c r="Q307" s="90">
        <f>O307-P307</f>
        <v>0</v>
      </c>
      <c r="R307" s="20">
        <f>P307+L307</f>
        <v>13678.96</v>
      </c>
      <c r="S307" s="20"/>
      <c r="U307" s="20"/>
    </row>
    <row r="308" spans="1:21" s="3" customFormat="1" ht="15" customHeight="1">
      <c r="A308" s="10">
        <v>279</v>
      </c>
      <c r="B308" s="21" t="s">
        <v>232</v>
      </c>
      <c r="C308" s="42" t="s">
        <v>19</v>
      </c>
      <c r="D308" s="50"/>
      <c r="E308" s="21" t="s">
        <v>24</v>
      </c>
      <c r="F308" s="51"/>
      <c r="G308" s="19" t="s">
        <v>25</v>
      </c>
      <c r="H308" s="181"/>
      <c r="I308" s="84"/>
      <c r="J308" s="84"/>
      <c r="K308" s="138"/>
      <c r="L308" s="138"/>
      <c r="M308" s="84"/>
      <c r="N308" s="104"/>
      <c r="O308" s="104"/>
      <c r="P308" s="104"/>
      <c r="Q308" s="84"/>
      <c r="R308" s="18"/>
    </row>
    <row r="309" spans="1:21" s="3" customFormat="1" ht="15" customHeight="1">
      <c r="A309" s="10">
        <v>280</v>
      </c>
      <c r="B309" s="21" t="s">
        <v>233</v>
      </c>
      <c r="C309" s="42" t="s">
        <v>19</v>
      </c>
      <c r="D309" s="43"/>
      <c r="E309" s="21" t="s">
        <v>24</v>
      </c>
      <c r="F309" s="23"/>
      <c r="G309" s="19" t="s">
        <v>22</v>
      </c>
      <c r="H309" s="177"/>
      <c r="I309" s="87"/>
      <c r="J309" s="87"/>
      <c r="K309" s="87"/>
      <c r="L309" s="87"/>
      <c r="M309" s="87">
        <f>K309-L309</f>
        <v>0</v>
      </c>
      <c r="N309" s="87"/>
      <c r="O309" s="87"/>
      <c r="P309" s="87"/>
      <c r="Q309" s="90">
        <f>O309-P309</f>
        <v>0</v>
      </c>
      <c r="R309" s="20">
        <f t="shared" ref="R309:R310" si="42">P309+L309</f>
        <v>0</v>
      </c>
      <c r="S309" s="20"/>
      <c r="U309" s="20"/>
    </row>
    <row r="310" spans="1:21" s="3" customFormat="1" ht="15" customHeight="1">
      <c r="A310" s="10">
        <v>281</v>
      </c>
      <c r="B310" s="21" t="s">
        <v>234</v>
      </c>
      <c r="C310" s="42" t="s">
        <v>19</v>
      </c>
      <c r="D310" s="64"/>
      <c r="E310" s="21" t="s">
        <v>235</v>
      </c>
      <c r="F310" s="23"/>
      <c r="G310" s="27" t="s">
        <v>22</v>
      </c>
      <c r="H310" s="92"/>
      <c r="I310" s="87"/>
      <c r="J310" s="87"/>
      <c r="K310" s="87"/>
      <c r="L310" s="87"/>
      <c r="M310" s="87">
        <f>K310-L310</f>
        <v>0</v>
      </c>
      <c r="N310" s="87"/>
      <c r="O310" s="90"/>
      <c r="P310" s="90"/>
      <c r="Q310" s="90">
        <f>O310-P310</f>
        <v>0</v>
      </c>
      <c r="R310" s="20">
        <f t="shared" si="42"/>
        <v>0</v>
      </c>
      <c r="S310" s="20"/>
      <c r="U310" s="20"/>
    </row>
    <row r="311" spans="1:21" s="3" customFormat="1" ht="15" customHeight="1">
      <c r="A311" s="10">
        <v>282</v>
      </c>
      <c r="B311" s="29" t="s">
        <v>234</v>
      </c>
      <c r="C311" s="42" t="s">
        <v>19</v>
      </c>
      <c r="D311" s="215"/>
      <c r="E311" s="21" t="s">
        <v>235</v>
      </c>
      <c r="F311" s="67"/>
      <c r="G311" s="68" t="s">
        <v>25</v>
      </c>
      <c r="H311" s="167"/>
      <c r="I311" s="84"/>
      <c r="J311" s="84"/>
      <c r="K311" s="84"/>
      <c r="L311" s="84"/>
      <c r="M311" s="84"/>
      <c r="N311" s="84"/>
      <c r="O311" s="138"/>
      <c r="P311" s="155"/>
      <c r="Q311" s="84"/>
      <c r="R311" s="20"/>
      <c r="S311" s="20"/>
      <c r="U311" s="20"/>
    </row>
    <row r="312" spans="1:21" s="3" customFormat="1" ht="13.15" customHeight="1">
      <c r="A312" s="10"/>
      <c r="B312" s="21" t="s">
        <v>247</v>
      </c>
      <c r="C312" s="42"/>
      <c r="D312" s="43"/>
      <c r="E312" s="21"/>
      <c r="F312" s="23"/>
      <c r="G312" s="27" t="s">
        <v>22</v>
      </c>
      <c r="H312" s="177">
        <v>2</v>
      </c>
      <c r="I312" s="87">
        <v>1</v>
      </c>
      <c r="J312" s="87">
        <v>1</v>
      </c>
      <c r="K312" s="87">
        <v>1200.57</v>
      </c>
      <c r="L312" s="87">
        <v>1200.57</v>
      </c>
      <c r="M312" s="87">
        <f>K312-L312</f>
        <v>0</v>
      </c>
      <c r="N312" s="87"/>
      <c r="O312" s="87"/>
      <c r="P312" s="87"/>
      <c r="Q312" s="90">
        <f>O312-P312</f>
        <v>0</v>
      </c>
      <c r="R312" s="20">
        <f t="shared" ref="R312:R313" si="43">P312+L312</f>
        <v>1200.57</v>
      </c>
    </row>
    <row r="313" spans="1:21" s="3" customFormat="1" ht="13.15" customHeight="1">
      <c r="A313" s="10">
        <v>283</v>
      </c>
      <c r="B313" s="69" t="s">
        <v>236</v>
      </c>
      <c r="C313" s="42" t="s">
        <v>19</v>
      </c>
      <c r="D313" s="70"/>
      <c r="E313" s="21" t="s">
        <v>24</v>
      </c>
      <c r="F313" s="26"/>
      <c r="G313" s="19" t="s">
        <v>22</v>
      </c>
      <c r="H313" s="207"/>
      <c r="I313" s="87"/>
      <c r="J313" s="87"/>
      <c r="K313" s="87"/>
      <c r="L313" s="87"/>
      <c r="M313" s="87">
        <f>K313-L313</f>
        <v>0</v>
      </c>
      <c r="N313" s="87"/>
      <c r="O313" s="90"/>
      <c r="P313" s="90"/>
      <c r="Q313" s="90">
        <f>O313-P313</f>
        <v>0</v>
      </c>
      <c r="R313" s="20">
        <f t="shared" si="43"/>
        <v>0</v>
      </c>
      <c r="S313" s="20"/>
      <c r="U313" s="20"/>
    </row>
    <row r="314" spans="1:21" s="3" customFormat="1" ht="15" customHeight="1">
      <c r="A314" s="10">
        <v>284</v>
      </c>
      <c r="B314" s="69" t="s">
        <v>236</v>
      </c>
      <c r="C314" s="42" t="s">
        <v>19</v>
      </c>
      <c r="D314" s="39"/>
      <c r="E314" s="21" t="s">
        <v>24</v>
      </c>
      <c r="F314" s="39"/>
      <c r="G314" s="35" t="s">
        <v>25</v>
      </c>
      <c r="H314" s="96"/>
      <c r="I314" s="155"/>
      <c r="J314" s="155"/>
      <c r="K314" s="155"/>
      <c r="L314" s="155"/>
      <c r="M314" s="84"/>
      <c r="N314" s="104"/>
      <c r="O314" s="104"/>
      <c r="P314" s="104"/>
      <c r="Q314" s="84"/>
    </row>
    <row r="315" spans="1:21" s="3" customFormat="1" ht="15" customHeight="1">
      <c r="A315" s="10">
        <v>286</v>
      </c>
      <c r="B315" s="71" t="s">
        <v>237</v>
      </c>
      <c r="C315" s="72" t="s">
        <v>19</v>
      </c>
      <c r="D315" s="73"/>
      <c r="E315" s="73" t="s">
        <v>24</v>
      </c>
      <c r="F315" s="73"/>
      <c r="G315" s="74" t="s">
        <v>25</v>
      </c>
      <c r="H315" s="80">
        <v>15</v>
      </c>
      <c r="I315" s="209"/>
      <c r="J315" s="209"/>
      <c r="K315" s="94"/>
      <c r="L315" s="94"/>
      <c r="M315" s="84"/>
      <c r="N315" s="209"/>
      <c r="O315" s="210"/>
      <c r="P315" s="210"/>
      <c r="Q315" s="84"/>
    </row>
    <row r="316" spans="1:21" s="75" customFormat="1" ht="15" customHeight="1">
      <c r="A316" s="10">
        <v>287</v>
      </c>
      <c r="B316" s="34" t="s">
        <v>238</v>
      </c>
      <c r="C316" s="14" t="s">
        <v>54</v>
      </c>
      <c r="D316" s="10" t="s">
        <v>69</v>
      </c>
      <c r="E316" s="21" t="s">
        <v>24</v>
      </c>
      <c r="F316" s="23"/>
      <c r="G316" s="19" t="s">
        <v>22</v>
      </c>
      <c r="H316" s="177">
        <v>5</v>
      </c>
      <c r="I316" s="87">
        <v>3</v>
      </c>
      <c r="J316" s="87">
        <v>3</v>
      </c>
      <c r="K316" s="90">
        <v>2726.29</v>
      </c>
      <c r="L316" s="90">
        <v>2726.29</v>
      </c>
      <c r="M316" s="87">
        <f>K316-L316</f>
        <v>0</v>
      </c>
      <c r="N316" s="87">
        <v>7</v>
      </c>
      <c r="O316" s="87">
        <v>25987.72</v>
      </c>
      <c r="P316" s="87">
        <v>25987.72</v>
      </c>
      <c r="Q316" s="90">
        <f>O316-P316</f>
        <v>0</v>
      </c>
      <c r="R316" s="20">
        <f>P316+L316</f>
        <v>28714.010000000002</v>
      </c>
      <c r="S316" s="20"/>
      <c r="U316" s="20"/>
    </row>
    <row r="317" spans="1:21" s="3" customFormat="1" ht="15" customHeight="1">
      <c r="A317" s="10">
        <v>288</v>
      </c>
      <c r="B317" s="61" t="s">
        <v>238</v>
      </c>
      <c r="C317" s="14" t="s">
        <v>54</v>
      </c>
      <c r="D317" s="10" t="s">
        <v>7</v>
      </c>
      <c r="E317" s="21" t="s">
        <v>24</v>
      </c>
      <c r="F317" s="44"/>
      <c r="G317" s="35" t="s">
        <v>25</v>
      </c>
      <c r="H317" s="167">
        <v>3</v>
      </c>
      <c r="I317" s="84"/>
      <c r="J317" s="84"/>
      <c r="K317" s="84"/>
      <c r="L317" s="84"/>
      <c r="M317" s="84"/>
      <c r="N317" s="104"/>
      <c r="O317" s="104"/>
      <c r="P317" s="104"/>
      <c r="Q317" s="84"/>
    </row>
    <row r="318" spans="1:21" s="3" customFormat="1" ht="15" customHeight="1">
      <c r="A318" s="10"/>
      <c r="B318" s="61" t="s">
        <v>256</v>
      </c>
      <c r="C318" s="14"/>
      <c r="D318" s="10"/>
      <c r="E318" s="21"/>
      <c r="F318" s="44"/>
      <c r="G318" s="35" t="s">
        <v>22</v>
      </c>
      <c r="H318" s="167">
        <v>5</v>
      </c>
      <c r="I318" s="84"/>
      <c r="J318" s="84"/>
      <c r="K318" s="84"/>
      <c r="L318" s="84"/>
      <c r="M318" s="84"/>
      <c r="N318" s="104"/>
      <c r="O318" s="104"/>
      <c r="P318" s="104"/>
      <c r="Q318" s="84"/>
      <c r="R318" s="20">
        <f>P318+L318</f>
        <v>0</v>
      </c>
    </row>
    <row r="319" spans="1:21" s="3" customFormat="1" ht="14.45" customHeight="1">
      <c r="B319" s="76"/>
      <c r="H319" s="77">
        <f t="shared" ref="H319:Q319" si="44">SUM(H10:H318)</f>
        <v>1187</v>
      </c>
      <c r="I319" s="77">
        <f t="shared" si="44"/>
        <v>210</v>
      </c>
      <c r="J319" s="77">
        <f t="shared" si="44"/>
        <v>213</v>
      </c>
      <c r="K319" s="78">
        <f t="shared" si="44"/>
        <v>345690.58</v>
      </c>
      <c r="L319" s="78">
        <f t="shared" si="44"/>
        <v>343378.38</v>
      </c>
      <c r="M319" s="77">
        <f t="shared" si="44"/>
        <v>2312.1999999999998</v>
      </c>
      <c r="N319" s="77">
        <f t="shared" si="44"/>
        <v>1044</v>
      </c>
      <c r="O319" s="77">
        <f t="shared" si="44"/>
        <v>2930147.3799999985</v>
      </c>
      <c r="P319" s="77">
        <f t="shared" si="44"/>
        <v>2737131.9899999993</v>
      </c>
      <c r="Q319" s="77">
        <f t="shared" si="44"/>
        <v>193015.38999999996</v>
      </c>
    </row>
    <row r="320" spans="1:21" s="3" customFormat="1" ht="15" customHeight="1"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s="3" customFormat="1" ht="15" customHeight="1">
      <c r="B321" s="214"/>
      <c r="G321" s="214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</sheetData>
  <autoFilter ref="A9:AMG319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1"/>
  <sheetViews>
    <sheetView topLeftCell="A7" zoomScale="90" zoomScaleNormal="9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1" sqref="H11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v>4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/>
      <c r="S12" s="20"/>
      <c r="U12" s="20"/>
    </row>
    <row r="13" spans="1:21" s="3" customFormat="1" ht="15" customHeight="1">
      <c r="A13" s="10">
        <v>5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/>
      <c r="J13" s="87"/>
      <c r="K13" s="87"/>
      <c r="L13" s="87"/>
      <c r="M13" s="87">
        <f>K13-L13</f>
        <v>0</v>
      </c>
      <c r="N13" s="87"/>
      <c r="O13" s="93"/>
      <c r="P13" s="93"/>
      <c r="Q13" s="90">
        <f>O13-P13</f>
        <v>0</v>
      </c>
      <c r="R13" s="20">
        <f t="shared" ref="R13" si="1">P13+L13</f>
        <v>0</v>
      </c>
      <c r="S13" s="20"/>
      <c r="U13" s="20"/>
    </row>
    <row r="14" spans="1:21" s="3" customFormat="1" ht="15" customHeight="1">
      <c r="A14" s="10">
        <v>6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9</v>
      </c>
      <c r="I14" s="84"/>
      <c r="J14" s="84"/>
      <c r="K14" s="94"/>
      <c r="L14" s="94"/>
      <c r="M14" s="84"/>
      <c r="N14" s="84"/>
      <c r="O14" s="95"/>
      <c r="P14" s="95"/>
      <c r="Q14" s="84"/>
    </row>
    <row r="15" spans="1:21" s="3" customFormat="1" ht="15" customHeight="1">
      <c r="A15" s="10">
        <v>7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/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" si="2">P16+L16</f>
        <v>0</v>
      </c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16</v>
      </c>
      <c r="I19" s="101">
        <v>7</v>
      </c>
      <c r="J19" s="101">
        <v>7</v>
      </c>
      <c r="K19" s="101">
        <f>434.4+9745.2</f>
        <v>10179.6</v>
      </c>
      <c r="L19" s="101">
        <v>434.4</v>
      </c>
      <c r="M19" s="87">
        <f>K19-L19</f>
        <v>9745.2000000000007</v>
      </c>
      <c r="N19" s="101">
        <v>10</v>
      </c>
      <c r="O19" s="102">
        <f>15006.17+4785.26</f>
        <v>19791.43</v>
      </c>
      <c r="P19" s="102">
        <v>15006.17</v>
      </c>
      <c r="Q19" s="90">
        <f>O19-P19</f>
        <v>4785.26</v>
      </c>
      <c r="R19" s="20"/>
      <c r="S19" s="20"/>
      <c r="U19" s="20"/>
    </row>
    <row r="20" spans="1:1021" ht="15" customHeight="1">
      <c r="A20" s="10">
        <v>27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/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v>11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v>12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3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13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3"/>
        <v>0</v>
      </c>
      <c r="S24" s="20"/>
      <c r="U24" s="20"/>
    </row>
    <row r="25" spans="1:1021" ht="15" customHeight="1">
      <c r="A25" s="10">
        <v>14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/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v>15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8</v>
      </c>
      <c r="I26" s="101"/>
      <c r="J26" s="101"/>
      <c r="K26" s="101"/>
      <c r="L26" s="101"/>
      <c r="M26" s="87">
        <f>K26-L26</f>
        <v>0</v>
      </c>
      <c r="N26" s="101">
        <v>10</v>
      </c>
      <c r="O26" s="102">
        <f>21360.72+10038.23</f>
        <v>31398.95</v>
      </c>
      <c r="P26" s="102">
        <f>21360.72+10038.23</f>
        <v>31398.95</v>
      </c>
      <c r="Q26" s="90">
        <f>O26-P26</f>
        <v>0</v>
      </c>
      <c r="R26" s="20"/>
    </row>
    <row r="27" spans="1:1021" s="3" customFormat="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/>
      <c r="O27" s="95"/>
      <c r="P27" s="95"/>
      <c r="Q27" s="84"/>
      <c r="R27" s="20"/>
      <c r="S27" s="20"/>
      <c r="U27" s="20"/>
    </row>
    <row r="28" spans="1:102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12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217"/>
      <c r="J31" s="217"/>
      <c r="K31" s="219"/>
      <c r="L31" s="220"/>
      <c r="M31" s="105"/>
      <c r="N31" s="221">
        <v>2</v>
      </c>
      <c r="O31" s="221">
        <v>7146.8</v>
      </c>
      <c r="P31" s="221">
        <v>7146.8</v>
      </c>
      <c r="Q31" s="107"/>
      <c r="R31" s="20"/>
      <c r="S31" s="20"/>
      <c r="U31" s="20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5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/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10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/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5</v>
      </c>
      <c r="I40" s="87"/>
      <c r="J40" s="87"/>
      <c r="K40" s="87"/>
      <c r="L40" s="87"/>
      <c r="M40" s="87">
        <f>K40-L40</f>
        <v>0</v>
      </c>
      <c r="N40" s="87">
        <v>6</v>
      </c>
      <c r="O40" s="99">
        <f>21027.9+12472.94</f>
        <v>33500.840000000004</v>
      </c>
      <c r="P40" s="99">
        <f>21027.9+12472.94</f>
        <v>33500.840000000004</v>
      </c>
      <c r="Q40" s="90">
        <f>O40-P40</f>
        <v>0</v>
      </c>
      <c r="R40" s="20"/>
      <c r="S40" s="20"/>
      <c r="U40" s="20"/>
    </row>
    <row r="41" spans="1:1021" ht="15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6</v>
      </c>
      <c r="I41" s="104"/>
      <c r="J41" s="104"/>
      <c r="K41" s="104"/>
      <c r="L41" s="104"/>
      <c r="M41" s="104"/>
      <c r="N41" s="104"/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25</v>
      </c>
      <c r="I42" s="87">
        <v>3</v>
      </c>
      <c r="J42" s="87">
        <v>3</v>
      </c>
      <c r="K42" s="87">
        <v>4882.74</v>
      </c>
      <c r="L42" s="87"/>
      <c r="M42" s="87">
        <f>K42-L42</f>
        <v>4882.74</v>
      </c>
      <c r="N42" s="87">
        <f>34+18</f>
        <v>52</v>
      </c>
      <c r="O42" s="93">
        <f>90403.21+67023.65</f>
        <v>157426.85999999999</v>
      </c>
      <c r="P42" s="93">
        <v>87843.89</v>
      </c>
      <c r="Q42" s="90">
        <f>O42-P42</f>
        <v>69582.969999999987</v>
      </c>
      <c r="R42" s="20"/>
      <c r="S42" s="20"/>
      <c r="U42" s="20"/>
    </row>
    <row r="43" spans="1:1021" ht="15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" si="4">P44+L44</f>
        <v>0</v>
      </c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9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/>
      <c r="S45" s="20"/>
      <c r="U45" s="20"/>
    </row>
    <row r="46" spans="1:1021" ht="15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/>
      <c r="J47" s="87"/>
      <c r="K47" s="87"/>
      <c r="L47" s="87"/>
      <c r="M47" s="87">
        <f>K47-L47</f>
        <v>0</v>
      </c>
      <c r="N47" s="87">
        <v>12</v>
      </c>
      <c r="O47" s="87">
        <v>19411.509999999998</v>
      </c>
      <c r="P47" s="87">
        <v>19411.509999999998</v>
      </c>
      <c r="Q47" s="90">
        <f>O47-P47</f>
        <v>0</v>
      </c>
      <c r="R47" s="20"/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/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9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/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211"/>
      <c r="P52" s="136"/>
      <c r="Q52" s="137"/>
    </row>
    <row r="53" spans="1:1021" ht="15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/>
      <c r="J53" s="83"/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9</v>
      </c>
      <c r="I56" s="87">
        <v>8</v>
      </c>
      <c r="J56" s="87">
        <v>8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/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/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4</v>
      </c>
      <c r="O58" s="93">
        <v>55454.89</v>
      </c>
      <c r="P58" s="93">
        <v>55454.89</v>
      </c>
      <c r="Q58" s="90">
        <f>O58-P58</f>
        <v>0</v>
      </c>
      <c r="R58" s="20"/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35</v>
      </c>
      <c r="I59" s="101">
        <v>20</v>
      </c>
      <c r="J59" s="101">
        <v>20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/>
      <c r="S59" s="20"/>
      <c r="U59" s="20"/>
    </row>
    <row r="60" spans="1:1021" s="3" customFormat="1" ht="15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/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/>
      <c r="J64" s="87"/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18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5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/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12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/>
      <c r="S67" s="20"/>
      <c r="U67" s="20"/>
    </row>
    <row r="68" spans="1:1021" s="3" customFormat="1" ht="15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/>
      <c r="O68" s="121"/>
      <c r="P68" s="121"/>
      <c r="Q68" s="104"/>
    </row>
    <row r="69" spans="1:1021" ht="15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/>
      <c r="J69" s="97"/>
      <c r="K69" s="97"/>
      <c r="L69" s="97"/>
      <c r="M69" s="84"/>
      <c r="N69" s="97"/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5</v>
      </c>
      <c r="I70" s="87"/>
      <c r="J70" s="87"/>
      <c r="K70" s="87"/>
      <c r="L70" s="87"/>
      <c r="M70" s="87">
        <f>K70-L70</f>
        <v>0</v>
      </c>
      <c r="N70" s="87"/>
      <c r="O70" s="87"/>
      <c r="P70" s="87"/>
      <c r="Q70" s="90">
        <f>O70-P70</f>
        <v>0</v>
      </c>
      <c r="R70" s="20">
        <f>P70+L70</f>
        <v>0</v>
      </c>
      <c r="S70" s="20"/>
      <c r="U70" s="20"/>
    </row>
    <row r="71" spans="1:1021" ht="15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10</v>
      </c>
      <c r="I74" s="87"/>
      <c r="J74" s="87"/>
      <c r="K74" s="87"/>
      <c r="L74" s="87"/>
      <c r="M74" s="87">
        <f>K74-L74</f>
        <v>0</v>
      </c>
      <c r="N74" s="109">
        <v>40</v>
      </c>
      <c r="O74" s="145">
        <f>26721.2+80048.76</f>
        <v>106769.95999999999</v>
      </c>
      <c r="P74" s="145">
        <f>26721.2+80048.76</f>
        <v>106769.95999999999</v>
      </c>
      <c r="Q74" s="90">
        <f>O74-P74</f>
        <v>0</v>
      </c>
      <c r="R74" s="20"/>
      <c r="S74" s="20"/>
      <c r="U74" s="20"/>
    </row>
    <row r="75" spans="1:1021" s="3" customFormat="1" ht="15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4</v>
      </c>
      <c r="O75" s="129">
        <v>8460.5499999999993</v>
      </c>
      <c r="P75" s="129">
        <v>8460.5499999999993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/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17</v>
      </c>
      <c r="I77" s="87">
        <v>2</v>
      </c>
      <c r="J77" s="87">
        <v>2</v>
      </c>
      <c r="K77" s="87">
        <v>2146.88</v>
      </c>
      <c r="L77" s="87">
        <v>2146.88</v>
      </c>
      <c r="M77" s="87">
        <f>K77-L77</f>
        <v>0</v>
      </c>
      <c r="N77" s="146">
        <v>32</v>
      </c>
      <c r="O77" s="147">
        <v>89309.05</v>
      </c>
      <c r="P77" s="147">
        <v>89309.05</v>
      </c>
      <c r="Q77" s="90">
        <f>O77-P77</f>
        <v>0</v>
      </c>
      <c r="R77" s="20"/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ref="R78" si="6">P78+L78</f>
        <v>0</v>
      </c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4</v>
      </c>
      <c r="O79" s="147">
        <v>4988.75</v>
      </c>
      <c r="P79" s="147">
        <v>4988.75</v>
      </c>
      <c r="Q79" s="90">
        <f>O79-P79</f>
        <v>0</v>
      </c>
      <c r="R79" s="20"/>
      <c r="S79" s="20"/>
      <c r="U79" s="20"/>
    </row>
    <row r="80" spans="1:1021" s="3" customFormat="1" ht="15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4</v>
      </c>
      <c r="I80" s="105"/>
      <c r="J80" s="105"/>
      <c r="K80" s="104"/>
      <c r="L80" s="106"/>
      <c r="M80" s="105"/>
      <c r="N80" s="107">
        <v>2</v>
      </c>
      <c r="O80" s="108">
        <v>4140.9399999999996</v>
      </c>
      <c r="P80" s="108">
        <v>4140.9399999999996</v>
      </c>
      <c r="Q80" s="107"/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5</v>
      </c>
      <c r="I81" s="87"/>
      <c r="J81" s="87"/>
      <c r="K81" s="87"/>
      <c r="L81" s="87"/>
      <c r="M81" s="87">
        <f>K81-L81</f>
        <v>0</v>
      </c>
      <c r="N81" s="87">
        <v>9</v>
      </c>
      <c r="O81" s="93">
        <v>16279.48</v>
      </c>
      <c r="P81" s="93">
        <v>16279.48</v>
      </c>
      <c r="Q81" s="90">
        <f>O81-P81</f>
        <v>0</v>
      </c>
      <c r="R81" s="20"/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3</v>
      </c>
      <c r="I82" s="87"/>
      <c r="J82" s="87"/>
      <c r="K82" s="90"/>
      <c r="L82" s="90"/>
      <c r="M82" s="87">
        <f>K82-L82</f>
        <v>0</v>
      </c>
      <c r="N82" s="87">
        <v>9</v>
      </c>
      <c r="O82" s="90">
        <v>12065.88</v>
      </c>
      <c r="P82" s="90">
        <v>12065.88</v>
      </c>
      <c r="Q82" s="90">
        <f>O82-P82</f>
        <v>0</v>
      </c>
      <c r="R82" s="20"/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7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/>
      <c r="S83" s="20"/>
      <c r="U83" s="20"/>
    </row>
    <row r="84" spans="1:21" s="3" customFormat="1" ht="15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/>
      <c r="O84" s="95"/>
      <c r="P84" s="95"/>
      <c r="Q84" s="84"/>
    </row>
    <row r="85" spans="1:21" s="3" customFormat="1" ht="15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5</v>
      </c>
      <c r="I85" s="84"/>
      <c r="J85" s="84"/>
      <c r="K85" s="84"/>
      <c r="L85" s="84"/>
      <c r="M85" s="84"/>
      <c r="N85" s="84">
        <v>5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35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8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/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5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/>
      <c r="S87" s="20"/>
      <c r="U87" s="20"/>
    </row>
    <row r="88" spans="1:21" s="3" customFormat="1" ht="15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8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/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5</v>
      </c>
      <c r="I92" s="87"/>
      <c r="J92" s="87"/>
      <c r="K92" s="87"/>
      <c r="L92" s="87"/>
      <c r="M92" s="87">
        <f>K92-L92</f>
        <v>0</v>
      </c>
      <c r="N92" s="87"/>
      <c r="O92" s="93"/>
      <c r="P92" s="93"/>
      <c r="Q92" s="90">
        <f>O92-P92</f>
        <v>0</v>
      </c>
      <c r="R92" s="20">
        <f t="shared" ref="R92" si="9">P92+L92</f>
        <v>0</v>
      </c>
      <c r="S92" s="20"/>
      <c r="U92" s="20"/>
    </row>
    <row r="93" spans="1:21" s="3" customFormat="1" ht="15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7" si="10">P95+L95</f>
        <v>0</v>
      </c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0"/>
        <v>0</v>
      </c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0"/>
        <v>0</v>
      </c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/>
      <c r="S98" s="20"/>
      <c r="U98" s="20"/>
    </row>
    <row r="99" spans="1:1021" s="3" customFormat="1" ht="15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5</v>
      </c>
      <c r="I100" s="87"/>
      <c r="J100" s="87"/>
      <c r="K100" s="87"/>
      <c r="L100" s="87"/>
      <c r="M100" s="87">
        <f>K100-L100</f>
        <v>0</v>
      </c>
      <c r="N100" s="87">
        <v>3</v>
      </c>
      <c r="O100" s="93">
        <v>3225.52</v>
      </c>
      <c r="P100" s="93">
        <v>3225.52</v>
      </c>
      <c r="Q100" s="90">
        <f>O100-P100</f>
        <v>0</v>
      </c>
      <c r="R100" s="20"/>
      <c r="S100" s="20"/>
      <c r="U100" s="20"/>
    </row>
    <row r="101" spans="1:1021" s="3" customFormat="1" ht="15" customHeight="1">
      <c r="A101" s="10"/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2</v>
      </c>
      <c r="I102" s="101"/>
      <c r="J102" s="101"/>
      <c r="K102" s="144"/>
      <c r="L102" s="144"/>
      <c r="M102" s="87">
        <f>K102-L102</f>
        <v>0</v>
      </c>
      <c r="N102" s="101">
        <v>22</v>
      </c>
      <c r="O102" s="101">
        <f>8395.23+2535.31+31117.14</f>
        <v>42047.68</v>
      </c>
      <c r="P102" s="101">
        <f>8395.23+2535.31+31117.14</f>
        <v>42047.68</v>
      </c>
      <c r="Q102" s="90">
        <f>O102-P102</f>
        <v>0</v>
      </c>
      <c r="R102" s="20"/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" si="11">P105+L105</f>
        <v>0</v>
      </c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/>
      <c r="S106" s="20"/>
      <c r="U106" s="20"/>
    </row>
    <row r="107" spans="1:1021" s="3" customFormat="1" ht="15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/>
      <c r="O107" s="95"/>
      <c r="P107" s="95"/>
      <c r="Q107" s="84"/>
    </row>
    <row r="108" spans="1:1021" s="3" customFormat="1" ht="15" customHeight="1">
      <c r="A108" s="10">
        <v>95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/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3</v>
      </c>
      <c r="J112" s="146">
        <v>3</v>
      </c>
      <c r="K112" s="146">
        <v>8911.8700000000008</v>
      </c>
      <c r="L112" s="146">
        <v>8911.8700000000008</v>
      </c>
      <c r="M112" s="87">
        <f>K112-L112</f>
        <v>0</v>
      </c>
      <c r="N112" s="146">
        <v>3</v>
      </c>
      <c r="O112" s="156">
        <v>7168.2</v>
      </c>
      <c r="P112" s="156">
        <v>7168.2</v>
      </c>
      <c r="Q112" s="90">
        <f>O112-P112</f>
        <v>0</v>
      </c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v>98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/>
      <c r="O113" s="95"/>
      <c r="P113" s="95"/>
      <c r="Q113" s="138"/>
      <c r="R113" s="18"/>
    </row>
    <row r="114" spans="1:1021" s="3" customFormat="1" ht="15" customHeight="1">
      <c r="A114" s="10">
        <v>99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11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/>
      <c r="S114" s="20"/>
      <c r="U114" s="20"/>
    </row>
    <row r="115" spans="1:1021" s="3" customFormat="1" ht="15" customHeight="1">
      <c r="A115" s="10">
        <v>100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/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v>101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6</v>
      </c>
      <c r="I116" s="87"/>
      <c r="J116" s="87"/>
      <c r="K116" s="87"/>
      <c r="L116" s="87"/>
      <c r="M116" s="87">
        <f>K116-L116</f>
        <v>0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/>
      <c r="S116" s="20"/>
      <c r="U116" s="20"/>
    </row>
    <row r="117" spans="1:1021" s="3" customFormat="1" ht="15" customHeight="1">
      <c r="A117" s="10">
        <v>102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v>103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9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/>
      <c r="S118" s="20"/>
      <c r="U118" s="20"/>
    </row>
    <row r="119" spans="1:1021" s="3" customFormat="1" ht="15" customHeight="1">
      <c r="A119" s="10">
        <v>104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v>105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</f>
        <v>15817.49</v>
      </c>
      <c r="Q120" s="90">
        <f>O120-P120</f>
        <v>29897.760000000002</v>
      </c>
      <c r="R120" s="20"/>
      <c r="S120" s="20"/>
      <c r="U120" s="20"/>
    </row>
    <row r="121" spans="1:1021" s="3" customFormat="1" ht="15" customHeight="1">
      <c r="A121" s="10">
        <v>106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/>
      <c r="O121" s="95"/>
      <c r="P121" s="95"/>
      <c r="Q121" s="84"/>
    </row>
    <row r="122" spans="1:1021" s="3" customFormat="1" ht="15" customHeight="1">
      <c r="A122" s="10">
        <v>107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17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/>
      <c r="S122" s="20"/>
      <c r="U122" s="20"/>
    </row>
    <row r="123" spans="1:1021" s="3" customFormat="1" ht="15" customHeight="1">
      <c r="A123" s="10">
        <v>108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4</v>
      </c>
      <c r="I123" s="103"/>
      <c r="J123" s="103"/>
      <c r="K123" s="104"/>
      <c r="L123" s="104"/>
      <c r="M123" s="103"/>
      <c r="N123" s="103">
        <v>4</v>
      </c>
      <c r="O123" s="154">
        <v>17546.599999999999</v>
      </c>
      <c r="P123" s="105">
        <v>17546.599999999999</v>
      </c>
      <c r="Q123" s="105"/>
    </row>
    <row r="124" spans="1:1021" s="3" customFormat="1" ht="15" customHeight="1">
      <c r="A124" s="10">
        <v>109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v>110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v>111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v>112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/>
      <c r="S127" s="20"/>
      <c r="U127" s="20"/>
    </row>
    <row r="128" spans="1:1021" s="3" customFormat="1" ht="15" customHeight="1">
      <c r="A128" s="10">
        <v>113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2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/>
      <c r="S128" s="20"/>
      <c r="U128" s="20"/>
    </row>
    <row r="129" spans="1:1021" s="3" customFormat="1" ht="15" customHeight="1">
      <c r="A129" s="10">
        <v>114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v>115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14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/>
      <c r="S130" s="20"/>
      <c r="U130" s="20"/>
    </row>
    <row r="131" spans="1:1021" s="3" customFormat="1" ht="15" customHeight="1">
      <c r="A131" s="10">
        <v>116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v>117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2</v>
      </c>
      <c r="J132" s="87">
        <v>2</v>
      </c>
      <c r="K132" s="87">
        <v>2355.75</v>
      </c>
      <c r="L132" s="87">
        <v>2355.75</v>
      </c>
      <c r="M132" s="87">
        <f>K132-L132</f>
        <v>0</v>
      </c>
      <c r="N132" s="87">
        <v>4</v>
      </c>
      <c r="O132" s="93">
        <v>13232.17</v>
      </c>
      <c r="P132" s="93">
        <v>13232.17</v>
      </c>
      <c r="Q132" s="90">
        <f>O132-P132</f>
        <v>0</v>
      </c>
      <c r="R132" s="20"/>
      <c r="S132" s="20"/>
      <c r="U132" s="20"/>
    </row>
    <row r="133" spans="1:1021" s="3" customFormat="1" ht="15" customHeight="1">
      <c r="A133" s="10">
        <v>118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v>119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120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/>
      <c r="S135" s="20"/>
      <c r="U135" s="20"/>
    </row>
    <row r="136" spans="1:1021" s="3" customFormat="1" ht="15" customHeight="1">
      <c r="A136" s="10">
        <v>121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5</v>
      </c>
      <c r="I136" s="105"/>
      <c r="J136" s="105"/>
      <c r="K136" s="106"/>
      <c r="L136" s="106"/>
      <c r="M136" s="105"/>
      <c r="N136" s="107">
        <v>5</v>
      </c>
      <c r="O136" s="108">
        <v>15126.4</v>
      </c>
      <c r="P136" s="107">
        <v>15126.4</v>
      </c>
      <c r="Q136" s="107"/>
    </row>
    <row r="137" spans="1:1021" s="3" customFormat="1" ht="15" customHeight="1">
      <c r="A137" s="10">
        <v>122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7</v>
      </c>
      <c r="I137" s="157"/>
      <c r="J137" s="157"/>
      <c r="K137" s="158"/>
      <c r="L137" s="158"/>
      <c r="M137" s="87">
        <f>K137-L137</f>
        <v>0</v>
      </c>
      <c r="N137" s="159"/>
      <c r="O137" s="160"/>
      <c r="P137" s="160"/>
      <c r="Q137" s="90">
        <f>O137-P137</f>
        <v>0</v>
      </c>
      <c r="R137" s="20">
        <f>P137+L137</f>
        <v>0</v>
      </c>
      <c r="S137" s="20"/>
      <c r="U137" s="20"/>
    </row>
    <row r="138" spans="1:1021" s="3" customFormat="1" ht="15" customHeight="1">
      <c r="A138" s="10">
        <v>123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/>
      <c r="O138" s="161"/>
      <c r="P138" s="161"/>
      <c r="Q138" s="106"/>
      <c r="R138" s="18"/>
    </row>
    <row r="139" spans="1:1021" s="18" customFormat="1" ht="15" customHeight="1">
      <c r="A139" s="10">
        <v>124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6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/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v>125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6</v>
      </c>
      <c r="I140" s="105"/>
      <c r="J140" s="105"/>
      <c r="K140" s="104"/>
      <c r="L140" s="106"/>
      <c r="M140" s="105"/>
      <c r="N140" s="107">
        <v>4</v>
      </c>
      <c r="O140" s="108">
        <v>7777.4</v>
      </c>
      <c r="P140" s="108">
        <v>7777.4</v>
      </c>
      <c r="Q140" s="107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v>126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v>127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v>128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9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/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v>129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v>130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v>131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9</v>
      </c>
      <c r="I146" s="84"/>
      <c r="J146" s="84"/>
      <c r="K146" s="84"/>
      <c r="L146" s="84"/>
      <c r="M146" s="84"/>
      <c r="N146" s="84"/>
      <c r="O146" s="91"/>
      <c r="P146" s="91"/>
      <c r="Q146" s="84"/>
      <c r="R146" s="18"/>
    </row>
    <row r="147" spans="1:1021" s="3" customFormat="1" ht="15" customHeight="1">
      <c r="A147" s="10"/>
      <c r="B147" s="21" t="s">
        <v>244</v>
      </c>
      <c r="C147" s="14"/>
      <c r="D147" s="10"/>
      <c r="E147" s="21"/>
      <c r="F147" s="22"/>
      <c r="G147" s="19" t="s">
        <v>22</v>
      </c>
      <c r="H147" s="80">
        <v>7</v>
      </c>
      <c r="I147" s="84"/>
      <c r="J147" s="84"/>
      <c r="K147" s="84"/>
      <c r="L147" s="84"/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0</v>
      </c>
    </row>
    <row r="148" spans="1:1021" s="3" customFormat="1" ht="15" customHeight="1">
      <c r="A148" s="10"/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16</v>
      </c>
      <c r="I149" s="87">
        <v>4</v>
      </c>
      <c r="J149" s="87">
        <v>4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/>
      <c r="S149" s="20"/>
      <c r="U149" s="20"/>
    </row>
    <row r="150" spans="1:1021" ht="15" customHeight="1">
      <c r="A150" s="10">
        <v>133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v>134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5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/>
      <c r="S151" s="20"/>
      <c r="U151" s="20"/>
    </row>
    <row r="152" spans="1:1021" ht="15" customHeight="1">
      <c r="A152" s="10">
        <v>135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4</v>
      </c>
      <c r="I152" s="103"/>
      <c r="J152" s="103"/>
      <c r="K152" s="104"/>
      <c r="L152" s="104"/>
      <c r="M152" s="103"/>
      <c r="N152" s="103">
        <v>6</v>
      </c>
      <c r="O152" s="103">
        <v>17445.05</v>
      </c>
      <c r="P152" s="105">
        <v>17445.05</v>
      </c>
      <c r="Q152" s="105"/>
    </row>
    <row r="153" spans="1:1021" ht="15" customHeight="1">
      <c r="A153" s="10">
        <v>136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v>137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7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/>
      <c r="S154" s="20"/>
      <c r="U154" s="20"/>
    </row>
    <row r="155" spans="1:1021" ht="15" customHeight="1">
      <c r="A155" s="10">
        <v>138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/>
      <c r="S155" s="20"/>
      <c r="U155" s="20"/>
    </row>
    <row r="156" spans="1:1021" s="3" customFormat="1" ht="15" customHeight="1">
      <c r="A156" s="10">
        <v>139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6</v>
      </c>
      <c r="I156" s="84"/>
      <c r="J156" s="84"/>
      <c r="K156" s="84"/>
      <c r="L156" s="84"/>
      <c r="M156" s="84"/>
      <c r="N156" s="84">
        <v>3</v>
      </c>
      <c r="O156" s="91">
        <v>6614.2</v>
      </c>
      <c r="P156" s="91">
        <v>6614.2</v>
      </c>
      <c r="Q156" s="84"/>
      <c r="R156" s="18"/>
    </row>
    <row r="157" spans="1:1021" s="3" customFormat="1" ht="15" customHeight="1">
      <c r="A157" s="10"/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v>143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v>140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5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/>
      <c r="S159" s="20"/>
      <c r="U159" s="20"/>
    </row>
    <row r="160" spans="1:1021" s="3" customFormat="1" ht="15" customHeight="1">
      <c r="A160" s="10">
        <v>141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/>
      <c r="S160" s="20"/>
      <c r="U160" s="20"/>
    </row>
    <row r="161" spans="1:1021" s="3" customFormat="1" ht="15" customHeight="1">
      <c r="A161" s="10">
        <v>142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6</v>
      </c>
      <c r="I161" s="87">
        <v>2</v>
      </c>
      <c r="J161" s="87">
        <v>2</v>
      </c>
      <c r="K161" s="90">
        <v>2298.16</v>
      </c>
      <c r="L161" s="90">
        <v>2298.16</v>
      </c>
      <c r="M161" s="87">
        <f>K161-L161</f>
        <v>0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/>
      <c r="S161" s="20"/>
      <c r="U161" s="20"/>
    </row>
    <row r="162" spans="1:1021" s="3" customFormat="1" ht="15" customHeight="1">
      <c r="A162" s="10">
        <v>144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v>145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v>146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/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147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/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148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v>149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v>150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v>151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7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/>
      <c r="S169" s="20"/>
      <c r="U169" s="20"/>
    </row>
    <row r="170" spans="1:1021" s="3" customFormat="1" ht="15" customHeight="1">
      <c r="A170" s="10">
        <v>152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/>
      <c r="O170" s="84"/>
      <c r="P170" s="84"/>
      <c r="Q170" s="84"/>
    </row>
    <row r="171" spans="1:1021" s="3" customFormat="1" ht="15" customHeight="1">
      <c r="A171" s="10"/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v>186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v>187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v>153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6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/>
    </row>
    <row r="175" spans="1:1021" ht="15" customHeight="1">
      <c r="A175" s="10">
        <v>154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ref="R175" si="12">P175+L175</f>
        <v>0</v>
      </c>
    </row>
    <row r="176" spans="1:1021" ht="15" customHeight="1">
      <c r="A176" s="10">
        <v>155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/>
      <c r="O176" s="104"/>
      <c r="P176" s="104"/>
      <c r="Q176" s="104"/>
      <c r="R176" s="20"/>
      <c r="S176" s="20"/>
      <c r="U176" s="20"/>
    </row>
    <row r="177" spans="1:1021" ht="15" customHeight="1">
      <c r="A177" s="10">
        <v>156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v>157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14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/>
      <c r="S178" s="20"/>
      <c r="U178" s="20"/>
    </row>
    <row r="179" spans="1:1021" s="18" customFormat="1" ht="15" customHeight="1">
      <c r="A179" s="10">
        <v>158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v>159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36</v>
      </c>
      <c r="I180" s="87"/>
      <c r="J180" s="87"/>
      <c r="K180" s="87"/>
      <c r="L180" s="87"/>
      <c r="M180" s="87">
        <f>K180-L180</f>
        <v>0</v>
      </c>
      <c r="N180" s="87">
        <v>48</v>
      </c>
      <c r="O180" s="87">
        <f>5248.31+2828.8+26487.21</f>
        <v>34564.32</v>
      </c>
      <c r="P180" s="87">
        <f>5248.31+2828.8+26487.21</f>
        <v>34564.32</v>
      </c>
      <c r="Q180" s="90">
        <f>O180-P180</f>
        <v>0</v>
      </c>
      <c r="R180" s="20"/>
      <c r="S180" s="20"/>
      <c r="U180" s="20"/>
    </row>
    <row r="181" spans="1:1021" ht="15" customHeight="1">
      <c r="A181" s="10">
        <v>160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v>161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2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/>
      <c r="S182" s="20"/>
      <c r="U182" s="20"/>
    </row>
    <row r="183" spans="1:1021" ht="15" customHeight="1">
      <c r="A183" s="10">
        <v>162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5</v>
      </c>
      <c r="O183" s="226">
        <v>13808.4</v>
      </c>
      <c r="P183" s="226">
        <v>13808.4</v>
      </c>
      <c r="Q183" s="84">
        <v>0</v>
      </c>
      <c r="R183" s="20"/>
      <c r="S183" s="20"/>
      <c r="U183" s="20"/>
    </row>
    <row r="184" spans="1:1021" ht="15" customHeight="1">
      <c r="A184" s="10">
        <v>163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3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v>166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/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/>
      <c r="O186" s="129"/>
      <c r="P186" s="82"/>
      <c r="Q186" s="84"/>
      <c r="R186" s="18"/>
    </row>
    <row r="187" spans="1:1021" ht="15" customHeight="1">
      <c r="A187" s="10">
        <v>164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/>
    </row>
    <row r="188" spans="1:1021" ht="15" customHeight="1">
      <c r="A188" s="10">
        <v>165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2</v>
      </c>
      <c r="I188" s="84"/>
      <c r="J188" s="84"/>
      <c r="K188" s="84"/>
      <c r="L188" s="84"/>
      <c r="M188" s="84"/>
      <c r="N188" s="82">
        <v>2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v>167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10</v>
      </c>
      <c r="I189" s="104"/>
      <c r="J189" s="104"/>
      <c r="K189" s="104"/>
      <c r="L189" s="104"/>
      <c r="M189" s="104"/>
      <c r="N189" s="104"/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v>168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" si="13">P190+L190</f>
        <v>0</v>
      </c>
    </row>
    <row r="191" spans="1:1021" ht="15" customHeight="1">
      <c r="A191" s="10">
        <v>169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/>
      <c r="S191" s="20"/>
      <c r="U191" s="20"/>
    </row>
    <row r="192" spans="1:1021" ht="15" customHeight="1">
      <c r="A192" s="10">
        <v>170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v>171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v>172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v>173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v>174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v>175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/>
    </row>
    <row r="198" spans="1:1021" s="3" customFormat="1" ht="15" customHeight="1">
      <c r="A198" s="10">
        <v>176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v>177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4</v>
      </c>
      <c r="I199" s="105"/>
      <c r="J199" s="105"/>
      <c r="K199" s="104"/>
      <c r="L199" s="106"/>
      <c r="M199" s="105"/>
      <c r="N199" s="107">
        <v>5</v>
      </c>
      <c r="O199" s="108">
        <v>26805.200000000001</v>
      </c>
      <c r="P199" s="107">
        <v>26805.200000000001</v>
      </c>
      <c r="Q199" s="107"/>
      <c r="R199" s="18"/>
    </row>
    <row r="200" spans="1:1021" s="3" customFormat="1" ht="15" customHeight="1">
      <c r="A200" s="10">
        <v>178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6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/>
      <c r="S200" s="20"/>
      <c r="U200" s="20"/>
    </row>
    <row r="201" spans="1:1021" s="3" customFormat="1" ht="15" customHeight="1">
      <c r="A201" s="10">
        <v>179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v>180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/>
      <c r="S202" s="20"/>
      <c r="U202" s="20"/>
    </row>
    <row r="203" spans="1:1021" s="3" customFormat="1" ht="15" customHeight="1">
      <c r="A203" s="10">
        <v>181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3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/>
    </row>
    <row r="204" spans="1:1021" s="3" customFormat="1" ht="15" customHeight="1">
      <c r="A204" s="10">
        <v>182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ref="R204" si="14">P204+L204</f>
        <v>0</v>
      </c>
    </row>
    <row r="205" spans="1:1021" s="3" customFormat="1" ht="15" customHeight="1">
      <c r="A205" s="10">
        <v>183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/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v>184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v>185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/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v>188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v>189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v>190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7</v>
      </c>
      <c r="I211" s="87"/>
      <c r="J211" s="87"/>
      <c r="K211" s="87"/>
      <c r="L211" s="87"/>
      <c r="M211" s="87">
        <f>K211-L211</f>
        <v>0</v>
      </c>
      <c r="N211" s="87"/>
      <c r="O211" s="93"/>
      <c r="P211" s="93"/>
      <c r="Q211" s="90">
        <f>O211-P211</f>
        <v>0</v>
      </c>
      <c r="R211" s="20">
        <f>P211+L211</f>
        <v>0</v>
      </c>
      <c r="S211" s="20"/>
      <c r="U211" s="20"/>
    </row>
    <row r="212" spans="1:1021" s="3" customFormat="1" ht="15" customHeight="1">
      <c r="A212" s="10">
        <v>191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v>192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/>
      <c r="R213" s="18"/>
    </row>
    <row r="214" spans="1:1021" s="3" customFormat="1" ht="15" customHeight="1">
      <c r="A214" s="10">
        <v>193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18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/>
      <c r="S214" s="20"/>
      <c r="U214" s="20"/>
    </row>
    <row r="215" spans="1:1021" s="3" customFormat="1" ht="15" customHeight="1">
      <c r="A215" s="10">
        <v>194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/>
      <c r="O215" s="179"/>
      <c r="P215" s="179"/>
      <c r="Q215" s="104"/>
      <c r="R215" s="18"/>
    </row>
    <row r="216" spans="1:1021" s="3" customFormat="1" ht="15" customHeight="1">
      <c r="A216" s="10">
        <v>195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v>196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v>197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/>
      <c r="S218" s="20"/>
      <c r="U218" s="20"/>
    </row>
    <row r="219" spans="1:1021" s="18" customFormat="1" ht="15" customHeight="1">
      <c r="A219" s="10">
        <v>198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14</v>
      </c>
      <c r="I219" s="87">
        <v>12</v>
      </c>
      <c r="J219" s="87">
        <v>12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/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v>199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ht="15" customHeight="1">
      <c r="A221" s="10">
        <v>200</v>
      </c>
      <c r="B221" s="13" t="s">
        <v>169</v>
      </c>
      <c r="C221" s="53" t="s">
        <v>19</v>
      </c>
      <c r="D221" s="10"/>
      <c r="E221" s="21" t="s">
        <v>43</v>
      </c>
      <c r="F221" s="22"/>
      <c r="G221" s="17" t="s">
        <v>22</v>
      </c>
      <c r="H221" s="96"/>
      <c r="I221" s="182"/>
      <c r="J221" s="182"/>
      <c r="K221" s="183"/>
      <c r="L221" s="184"/>
      <c r="M221" s="87">
        <f>K221-L221</f>
        <v>0</v>
      </c>
      <c r="N221" s="185"/>
      <c r="O221" s="185"/>
      <c r="P221" s="185"/>
      <c r="Q221" s="90">
        <f>O221-P221</f>
        <v>0</v>
      </c>
      <c r="R221" s="20">
        <f>P221+L221</f>
        <v>0</v>
      </c>
      <c r="S221" s="20"/>
      <c r="U221" s="20"/>
    </row>
    <row r="222" spans="1:1021" ht="15" customHeight="1">
      <c r="A222" s="10"/>
      <c r="B222" s="13" t="s">
        <v>250</v>
      </c>
      <c r="C222" s="53"/>
      <c r="D222" s="10"/>
      <c r="E222" s="21"/>
      <c r="F222" s="23"/>
      <c r="G222" s="17" t="s">
        <v>25</v>
      </c>
      <c r="H222" s="116">
        <v>2</v>
      </c>
      <c r="I222" s="200"/>
      <c r="J222" s="200"/>
      <c r="K222" s="200"/>
      <c r="L222" s="200"/>
      <c r="M222" s="87"/>
      <c r="N222" s="87"/>
      <c r="O222" s="93"/>
      <c r="P222" s="93"/>
      <c r="Q222" s="90"/>
      <c r="R222" s="20"/>
      <c r="S222" s="20"/>
      <c r="U222" s="20"/>
    </row>
    <row r="223" spans="1:1021" ht="15" customHeight="1">
      <c r="A223" s="10">
        <v>200</v>
      </c>
      <c r="B223" s="21" t="s">
        <v>245</v>
      </c>
      <c r="C223" s="48"/>
      <c r="D223" s="10"/>
      <c r="E223" s="21"/>
      <c r="F223" s="22"/>
      <c r="G223" s="19" t="s">
        <v>22</v>
      </c>
      <c r="H223" s="80">
        <v>3</v>
      </c>
      <c r="I223" s="105"/>
      <c r="J223" s="105"/>
      <c r="K223" s="104"/>
      <c r="L223" s="106"/>
      <c r="M223" s="87">
        <f>K223-L223</f>
        <v>0</v>
      </c>
      <c r="N223" s="185"/>
      <c r="O223" s="212"/>
      <c r="P223" s="212"/>
      <c r="Q223" s="90">
        <f>O223-P223</f>
        <v>0</v>
      </c>
      <c r="R223" s="20">
        <f t="shared" ref="R223" si="15">P223+L223</f>
        <v>0</v>
      </c>
      <c r="S223" s="20"/>
      <c r="U223" s="20"/>
    </row>
    <row r="224" spans="1:1021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7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>K224-L224</f>
        <v>0</v>
      </c>
      <c r="N224" s="87">
        <v>4</v>
      </c>
      <c r="O224" s="93">
        <v>20951.95</v>
      </c>
      <c r="P224" s="93">
        <v>20951.95</v>
      </c>
      <c r="Q224" s="90">
        <f>O224-P224</f>
        <v>0</v>
      </c>
      <c r="R224" s="20"/>
      <c r="S224" s="20"/>
      <c r="U224" s="20"/>
    </row>
    <row r="225" spans="1:1021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4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>K225-L225</f>
        <v>0</v>
      </c>
      <c r="N225" s="87">
        <v>5</v>
      </c>
      <c r="O225" s="90">
        <v>13001.01</v>
      </c>
      <c r="P225" s="90">
        <v>13001.01</v>
      </c>
      <c r="Q225" s="90">
        <f>O225-P225</f>
        <v>0</v>
      </c>
      <c r="R225" s="20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</row>
    <row r="226" spans="1:1021" ht="15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5</v>
      </c>
      <c r="I226" s="105"/>
      <c r="J226" s="105"/>
      <c r="K226" s="104"/>
      <c r="L226" s="106"/>
      <c r="M226" s="105"/>
      <c r="N226" s="107">
        <v>4</v>
      </c>
      <c r="O226" s="108">
        <v>11350.8</v>
      </c>
      <c r="P226" s="108">
        <v>16185.4</v>
      </c>
      <c r="Q226" s="107">
        <v>4834.6000000000004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200</v>
      </c>
      <c r="B227" s="21" t="s">
        <v>246</v>
      </c>
      <c r="C227" s="14"/>
      <c r="D227" s="10"/>
      <c r="E227" s="21"/>
      <c r="F227" s="22"/>
      <c r="G227" s="19" t="s">
        <v>22</v>
      </c>
      <c r="H227" s="80">
        <v>4</v>
      </c>
      <c r="I227" s="105"/>
      <c r="J227" s="105"/>
      <c r="K227" s="104"/>
      <c r="L227" s="106"/>
      <c r="M227" s="87">
        <f>K227-L227</f>
        <v>0</v>
      </c>
      <c r="N227" s="107"/>
      <c r="O227" s="108"/>
      <c r="P227" s="108"/>
      <c r="Q227" s="90">
        <f>O227-P227</f>
        <v>0</v>
      </c>
      <c r="R227" s="20">
        <f t="shared" ref="R227" si="16">P227+L227</f>
        <v>0</v>
      </c>
      <c r="S227" s="20"/>
      <c r="U227" s="20"/>
    </row>
    <row r="228" spans="1:1021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15</v>
      </c>
      <c r="I228" s="87">
        <v>11</v>
      </c>
      <c r="J228" s="87">
        <v>11</v>
      </c>
      <c r="K228" s="87">
        <v>17083.73</v>
      </c>
      <c r="L228" s="87">
        <v>17083.73</v>
      </c>
      <c r="M228" s="87">
        <f>K228-L228</f>
        <v>0</v>
      </c>
      <c r="N228" s="87">
        <v>10</v>
      </c>
      <c r="O228" s="93">
        <f>3366.82+3239.63+22994.3+10231.68+6226.07</f>
        <v>46058.5</v>
      </c>
      <c r="P228" s="93">
        <f>3366.82+3239.63+22994.3+10231.68+6226.07</f>
        <v>46058.5</v>
      </c>
      <c r="Q228" s="90">
        <f>O228-P228</f>
        <v>0</v>
      </c>
      <c r="R228" s="20"/>
      <c r="S228" s="20"/>
      <c r="U228" s="20"/>
    </row>
    <row r="229" spans="1:1021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>K229-L229</f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>O229-P229</f>
        <v>0</v>
      </c>
      <c r="R229" s="20"/>
      <c r="S229" s="20"/>
      <c r="U229" s="20"/>
    </row>
    <row r="230" spans="1:1021" ht="15" customHeight="1">
      <c r="A230" s="10"/>
      <c r="B230" s="21" t="s">
        <v>242</v>
      </c>
      <c r="C230" s="14"/>
      <c r="D230" s="10"/>
      <c r="E230" s="21"/>
      <c r="F230" s="23"/>
      <c r="G230" s="19" t="s">
        <v>25</v>
      </c>
      <c r="H230" s="92">
        <v>2</v>
      </c>
      <c r="I230" s="87"/>
      <c r="J230" s="87"/>
      <c r="K230" s="87"/>
      <c r="L230" s="87"/>
      <c r="M230" s="87"/>
      <c r="N230" s="87"/>
      <c r="O230" s="93"/>
      <c r="P230" s="93"/>
      <c r="Q230" s="90"/>
      <c r="R230" s="20"/>
      <c r="S230" s="20"/>
      <c r="U230" s="20"/>
    </row>
    <row r="231" spans="1:1021" ht="15" customHeight="1">
      <c r="A231" s="10">
        <v>206</v>
      </c>
      <c r="B231" s="21" t="s">
        <v>175</v>
      </c>
      <c r="C231" s="14"/>
      <c r="D231" s="10"/>
      <c r="E231" s="21"/>
      <c r="F231" s="23"/>
      <c r="G231" s="19" t="s">
        <v>22</v>
      </c>
      <c r="H231" s="92">
        <v>7</v>
      </c>
      <c r="I231" s="87">
        <v>2</v>
      </c>
      <c r="J231" s="87">
        <v>2</v>
      </c>
      <c r="K231" s="90">
        <v>1822.9</v>
      </c>
      <c r="L231" s="90">
        <v>1822.9</v>
      </c>
      <c r="M231" s="87">
        <f>K231-L231</f>
        <v>0</v>
      </c>
      <c r="N231" s="87">
        <v>6</v>
      </c>
      <c r="O231" s="93">
        <v>7300.67</v>
      </c>
      <c r="P231" s="87">
        <v>7300.67</v>
      </c>
      <c r="Q231" s="90">
        <f>O231-P231</f>
        <v>0</v>
      </c>
      <c r="R231" s="20"/>
    </row>
    <row r="232" spans="1:1021" s="3" customFormat="1" ht="15" customHeight="1">
      <c r="A232" s="10">
        <v>207</v>
      </c>
      <c r="B232" s="21" t="s">
        <v>176</v>
      </c>
      <c r="C232" s="14" t="s">
        <v>19</v>
      </c>
      <c r="D232" s="10"/>
      <c r="E232" s="21" t="s">
        <v>177</v>
      </c>
      <c r="F232" s="22"/>
      <c r="G232" s="19" t="s">
        <v>22</v>
      </c>
      <c r="H232" s="92">
        <v>14</v>
      </c>
      <c r="I232" s="87"/>
      <c r="J232" s="87"/>
      <c r="K232" s="90"/>
      <c r="L232" s="90"/>
      <c r="M232" s="87">
        <f>K232-L232</f>
        <v>0</v>
      </c>
      <c r="N232" s="87">
        <v>2</v>
      </c>
      <c r="O232" s="93">
        <v>23659.48</v>
      </c>
      <c r="P232" s="87">
        <v>23659.48</v>
      </c>
      <c r="Q232" s="90">
        <f>O232-P232</f>
        <v>0</v>
      </c>
      <c r="R232" s="20"/>
    </row>
    <row r="233" spans="1:1021" ht="15" customHeight="1">
      <c r="A233" s="10">
        <v>208</v>
      </c>
      <c r="B233" s="21" t="s">
        <v>176</v>
      </c>
      <c r="C233" s="14"/>
      <c r="D233" s="21"/>
      <c r="E233" s="21"/>
      <c r="F233" s="21"/>
      <c r="G233" s="19" t="s">
        <v>33</v>
      </c>
      <c r="H233" s="80">
        <v>11</v>
      </c>
      <c r="I233" s="103"/>
      <c r="J233" s="103"/>
      <c r="K233" s="104"/>
      <c r="L233" s="104"/>
      <c r="M233" s="84"/>
      <c r="N233" s="155">
        <v>6</v>
      </c>
      <c r="O233" s="186">
        <v>15134.4</v>
      </c>
      <c r="P233" s="186">
        <v>15134.4</v>
      </c>
      <c r="Q233" s="84"/>
      <c r="R233" s="20"/>
      <c r="S233" s="20"/>
      <c r="U233" s="20"/>
    </row>
    <row r="234" spans="1:1021" ht="15" customHeight="1">
      <c r="A234" s="10">
        <v>209</v>
      </c>
      <c r="B234" s="21" t="s">
        <v>178</v>
      </c>
      <c r="C234" s="14"/>
      <c r="D234" s="10"/>
      <c r="E234" s="21"/>
      <c r="F234" s="22"/>
      <c r="G234" s="19" t="s">
        <v>44</v>
      </c>
      <c r="H234" s="80">
        <v>5</v>
      </c>
      <c r="I234" s="105"/>
      <c r="J234" s="105"/>
      <c r="K234" s="104"/>
      <c r="L234" s="106"/>
      <c r="M234" s="105"/>
      <c r="N234" s="107">
        <v>1</v>
      </c>
      <c r="O234" s="108">
        <v>2668</v>
      </c>
      <c r="P234" s="108">
        <v>2668</v>
      </c>
      <c r="Q234" s="107"/>
      <c r="R234" s="20"/>
      <c r="S234" s="20"/>
      <c r="U234" s="20"/>
    </row>
    <row r="235" spans="1:1021" ht="15" customHeight="1">
      <c r="A235" s="10">
        <v>210</v>
      </c>
      <c r="B235" s="21" t="s">
        <v>179</v>
      </c>
      <c r="C235" s="14" t="s">
        <v>19</v>
      </c>
      <c r="D235" s="10"/>
      <c r="E235" s="21" t="s">
        <v>24</v>
      </c>
      <c r="F235" s="23"/>
      <c r="G235" s="19" t="s">
        <v>22</v>
      </c>
      <c r="H235" s="92">
        <v>3</v>
      </c>
      <c r="I235" s="87"/>
      <c r="J235" s="87"/>
      <c r="K235" s="87"/>
      <c r="L235" s="87"/>
      <c r="M235" s="87">
        <f>K235-L235</f>
        <v>0</v>
      </c>
      <c r="N235" s="87">
        <v>3</v>
      </c>
      <c r="O235" s="93">
        <v>8730.25</v>
      </c>
      <c r="P235" s="93">
        <v>8730.25</v>
      </c>
      <c r="Q235" s="90">
        <f>O235-P235</f>
        <v>0</v>
      </c>
      <c r="R235" s="20"/>
      <c r="S235" s="20"/>
      <c r="U235" s="20"/>
    </row>
    <row r="236" spans="1:1021" s="18" customFormat="1" ht="15" customHeight="1">
      <c r="A236" s="10">
        <v>211</v>
      </c>
      <c r="B236" s="21" t="s">
        <v>179</v>
      </c>
      <c r="C236" s="14" t="s">
        <v>19</v>
      </c>
      <c r="D236" s="10"/>
      <c r="E236" s="21" t="s">
        <v>24</v>
      </c>
      <c r="F236" s="22"/>
      <c r="G236" s="19" t="s">
        <v>25</v>
      </c>
      <c r="H236" s="80">
        <v>5</v>
      </c>
      <c r="I236" s="104"/>
      <c r="J236" s="104"/>
      <c r="K236" s="104"/>
      <c r="L236" s="104"/>
      <c r="M236" s="104"/>
      <c r="N236" s="104"/>
      <c r="O236" s="121"/>
      <c r="P236" s="121"/>
      <c r="Q236" s="104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</row>
    <row r="237" spans="1:1021" ht="15" customHeight="1">
      <c r="A237" s="10">
        <v>212</v>
      </c>
      <c r="B237" s="21" t="s">
        <v>180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18</v>
      </c>
      <c r="I237" s="87"/>
      <c r="J237" s="87"/>
      <c r="K237" s="87"/>
      <c r="L237" s="87"/>
      <c r="M237" s="87">
        <f>K237-L237</f>
        <v>0</v>
      </c>
      <c r="N237" s="87">
        <v>17</v>
      </c>
      <c r="O237" s="93">
        <v>62143.82</v>
      </c>
      <c r="P237" s="93"/>
      <c r="Q237" s="90">
        <f>O237-P237</f>
        <v>62143.82</v>
      </c>
      <c r="R237" s="20">
        <f>P237+L237</f>
        <v>0</v>
      </c>
      <c r="S237" s="20"/>
      <c r="T237" s="18"/>
      <c r="U237" s="20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</row>
    <row r="238" spans="1:1021" s="3" customFormat="1" ht="15" customHeight="1">
      <c r="A238" s="10">
        <v>213</v>
      </c>
      <c r="B238" s="21" t="s">
        <v>180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/>
      <c r="O238" s="121"/>
      <c r="P238" s="121"/>
      <c r="Q238" s="104"/>
      <c r="R238" s="18"/>
    </row>
    <row r="239" spans="1:1021" s="3" customFormat="1" ht="15" customHeight="1">
      <c r="A239" s="10">
        <v>214</v>
      </c>
      <c r="B239" s="21" t="s">
        <v>181</v>
      </c>
      <c r="C239" s="14"/>
      <c r="D239" s="11"/>
      <c r="E239" s="21"/>
      <c r="F239" s="23"/>
      <c r="G239" s="19" t="s">
        <v>25</v>
      </c>
      <c r="H239" s="116">
        <v>5</v>
      </c>
      <c r="I239" s="87"/>
      <c r="J239" s="87"/>
      <c r="K239" s="87"/>
      <c r="L239" s="87"/>
      <c r="M239" s="87"/>
      <c r="N239" s="146"/>
      <c r="O239" s="147"/>
      <c r="P239" s="146"/>
      <c r="Q239" s="90"/>
    </row>
    <row r="240" spans="1:1021" s="3" customFormat="1" ht="15" customHeight="1">
      <c r="A240" s="10"/>
      <c r="B240" s="21" t="s">
        <v>255</v>
      </c>
      <c r="C240" s="14"/>
      <c r="D240" s="10"/>
      <c r="E240" s="21"/>
      <c r="F240" s="23"/>
      <c r="G240" s="19" t="s">
        <v>25</v>
      </c>
      <c r="H240" s="92">
        <v>1</v>
      </c>
      <c r="I240" s="87"/>
      <c r="J240" s="87"/>
      <c r="K240" s="87"/>
      <c r="L240" s="87"/>
      <c r="M240" s="87"/>
      <c r="N240" s="146"/>
      <c r="O240" s="146"/>
      <c r="P240" s="146"/>
      <c r="Q240" s="90"/>
      <c r="R240" s="20"/>
      <c r="S240" s="20"/>
      <c r="U240" s="20"/>
    </row>
    <row r="241" spans="1:21" s="18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15</v>
      </c>
      <c r="I241" s="87"/>
      <c r="J241" s="87"/>
      <c r="K241" s="87"/>
      <c r="L241" s="87"/>
      <c r="M241" s="87">
        <f>K241-L241</f>
        <v>0</v>
      </c>
      <c r="N241" s="146">
        <v>19</v>
      </c>
      <c r="O241" s="146">
        <f>15084.13+5917.85+987.87</f>
        <v>21989.85</v>
      </c>
      <c r="P241" s="146">
        <f>15084.13+5917.85</f>
        <v>21001.98</v>
      </c>
      <c r="Q241" s="90">
        <f>O241-P241</f>
        <v>987.86999999999898</v>
      </c>
      <c r="R241" s="20"/>
      <c r="S241" s="20"/>
      <c r="U241" s="20"/>
    </row>
    <row r="242" spans="1:21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5</v>
      </c>
      <c r="I242" s="87">
        <v>3</v>
      </c>
      <c r="J242" s="87">
        <v>3</v>
      </c>
      <c r="K242" s="87">
        <f>2249.14+815.79</f>
        <v>3064.93</v>
      </c>
      <c r="L242" s="87">
        <v>2249.14</v>
      </c>
      <c r="M242" s="87">
        <f>K242-L242</f>
        <v>815.79</v>
      </c>
      <c r="N242" s="146">
        <v>15</v>
      </c>
      <c r="O242" s="147">
        <f>714.68+28225.49+2707.74+4471.33+10348.11</f>
        <v>46467.350000000006</v>
      </c>
      <c r="P242" s="146">
        <f>714.68+28225.49+2707.74+4471.33</f>
        <v>36119.240000000005</v>
      </c>
      <c r="Q242" s="90">
        <f>O242-P242</f>
        <v>10348.11</v>
      </c>
      <c r="R242" s="20"/>
      <c r="S242" s="20"/>
      <c r="U242" s="20"/>
    </row>
    <row r="243" spans="1:21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>K243-L243</f>
        <v>0</v>
      </c>
      <c r="N243" s="146"/>
      <c r="O243" s="147"/>
      <c r="P243" s="146"/>
      <c r="Q243" s="90">
        <f>O243-P243</f>
        <v>0</v>
      </c>
      <c r="R243" s="20">
        <f t="shared" ref="R243" si="17">P243+L243</f>
        <v>0</v>
      </c>
      <c r="S243" s="20"/>
      <c r="U243" s="20"/>
    </row>
    <row r="244" spans="1:21" s="18" customFormat="1" ht="15" customHeight="1">
      <c r="A244" s="10">
        <v>218</v>
      </c>
      <c r="B244" s="21" t="s">
        <v>184</v>
      </c>
      <c r="C244" s="42" t="s">
        <v>19</v>
      </c>
      <c r="D244" s="43"/>
      <c r="E244" s="21" t="s">
        <v>24</v>
      </c>
      <c r="F244" s="52"/>
      <c r="G244" s="19" t="s">
        <v>25</v>
      </c>
      <c r="H244" s="167">
        <v>6</v>
      </c>
      <c r="I244" s="104"/>
      <c r="J244" s="104"/>
      <c r="K244" s="104"/>
      <c r="L244" s="104"/>
      <c r="M244" s="104"/>
      <c r="N244" s="104"/>
      <c r="O244" s="121"/>
      <c r="P244" s="104"/>
      <c r="Q244" s="104"/>
    </row>
    <row r="245" spans="1:21" s="3" customFormat="1" ht="15" customHeight="1">
      <c r="A245" s="10">
        <v>219</v>
      </c>
      <c r="B245" s="21" t="s">
        <v>185</v>
      </c>
      <c r="C245" s="14" t="s">
        <v>19</v>
      </c>
      <c r="D245" s="21"/>
      <c r="E245" s="21" t="s">
        <v>24</v>
      </c>
      <c r="F245" s="21"/>
      <c r="G245" s="19" t="s">
        <v>25</v>
      </c>
      <c r="H245" s="80"/>
      <c r="I245" s="84"/>
      <c r="J245" s="84"/>
      <c r="K245" s="94"/>
      <c r="L245" s="94"/>
      <c r="M245" s="84"/>
      <c r="N245" s="84"/>
      <c r="O245" s="84"/>
      <c r="P245" s="84"/>
      <c r="Q245" s="84"/>
    </row>
    <row r="246" spans="1:21" s="3" customFormat="1" ht="15" customHeight="1">
      <c r="A246" s="10">
        <v>220</v>
      </c>
      <c r="B246" s="21" t="s">
        <v>186</v>
      </c>
      <c r="C246" s="14"/>
      <c r="D246" s="21"/>
      <c r="E246" s="21"/>
      <c r="F246" s="22"/>
      <c r="G246" s="19" t="s">
        <v>22</v>
      </c>
      <c r="H246" s="92">
        <v>6</v>
      </c>
      <c r="I246" s="87"/>
      <c r="J246" s="87"/>
      <c r="K246" s="187"/>
      <c r="L246" s="187"/>
      <c r="M246" s="87">
        <f>K246-L246</f>
        <v>0</v>
      </c>
      <c r="N246" s="87">
        <v>6</v>
      </c>
      <c r="O246" s="87">
        <v>5738.55</v>
      </c>
      <c r="P246" s="87">
        <v>5738.55</v>
      </c>
      <c r="Q246" s="90">
        <f>O246-P246</f>
        <v>0</v>
      </c>
      <c r="R246" s="20"/>
      <c r="S246" s="20"/>
      <c r="U246" s="20"/>
    </row>
    <row r="247" spans="1:21" s="3" customFormat="1" ht="15" customHeight="1">
      <c r="A247" s="10">
        <v>221</v>
      </c>
      <c r="B247" s="21" t="s">
        <v>187</v>
      </c>
      <c r="C247" s="14" t="s">
        <v>19</v>
      </c>
      <c r="D247" s="10"/>
      <c r="E247" s="21" t="s">
        <v>188</v>
      </c>
      <c r="F247" s="23"/>
      <c r="G247" s="19" t="s">
        <v>22</v>
      </c>
      <c r="H247" s="92">
        <v>14</v>
      </c>
      <c r="I247" s="87">
        <v>5</v>
      </c>
      <c r="J247" s="87">
        <v>5</v>
      </c>
      <c r="K247" s="87">
        <f>6831.34+2277.7</f>
        <v>9109.0400000000009</v>
      </c>
      <c r="L247" s="87">
        <v>6831.34</v>
      </c>
      <c r="M247" s="87">
        <f>K247-L247</f>
        <v>2277.7000000000007</v>
      </c>
      <c r="N247" s="87">
        <v>10</v>
      </c>
      <c r="O247" s="90">
        <f>16329.66+8180.87</f>
        <v>24510.53</v>
      </c>
      <c r="P247" s="90">
        <v>16329.66</v>
      </c>
      <c r="Q247" s="90">
        <f>O247-P247</f>
        <v>8180.869999999999</v>
      </c>
      <c r="R247" s="20"/>
      <c r="S247" s="20"/>
      <c r="U247" s="20"/>
    </row>
    <row r="248" spans="1:21" s="3" customFormat="1" ht="15" customHeight="1">
      <c r="A248" s="10">
        <v>222</v>
      </c>
      <c r="B248" s="21" t="s">
        <v>189</v>
      </c>
      <c r="C248" s="14"/>
      <c r="D248" s="10"/>
      <c r="E248" s="21"/>
      <c r="F248" s="23"/>
      <c r="G248" s="19" t="s">
        <v>25</v>
      </c>
      <c r="H248" s="80"/>
      <c r="I248" s="84"/>
      <c r="J248" s="84"/>
      <c r="K248" s="84"/>
      <c r="L248" s="84"/>
      <c r="M248" s="84"/>
      <c r="N248" s="84"/>
      <c r="O248" s="84"/>
      <c r="P248" s="84"/>
      <c r="Q248" s="138"/>
      <c r="R248" s="18"/>
    </row>
    <row r="249" spans="1:21" s="3" customFormat="1" ht="15" customHeight="1">
      <c r="A249" s="10">
        <v>223</v>
      </c>
      <c r="B249" s="21" t="s">
        <v>190</v>
      </c>
      <c r="C249" s="14" t="s">
        <v>19</v>
      </c>
      <c r="D249" s="10"/>
      <c r="E249" s="21" t="s">
        <v>24</v>
      </c>
      <c r="F249" s="23"/>
      <c r="G249" s="19" t="s">
        <v>22</v>
      </c>
      <c r="H249" s="92">
        <v>2</v>
      </c>
      <c r="I249" s="87"/>
      <c r="J249" s="87"/>
      <c r="K249" s="87"/>
      <c r="L249" s="87"/>
      <c r="M249" s="87">
        <f>K249-L249</f>
        <v>0</v>
      </c>
      <c r="N249" s="87">
        <v>9</v>
      </c>
      <c r="O249" s="87">
        <f>2370.9+9635.1</f>
        <v>12006</v>
      </c>
      <c r="P249" s="87">
        <f>2370.9+9635.1</f>
        <v>12006</v>
      </c>
      <c r="Q249" s="90">
        <f>O249-P249</f>
        <v>0</v>
      </c>
      <c r="R249" s="20"/>
      <c r="S249" s="20"/>
      <c r="U249" s="20"/>
    </row>
    <row r="250" spans="1:21" s="3" customFormat="1" ht="15" customHeight="1">
      <c r="A250" s="10">
        <v>224</v>
      </c>
      <c r="B250" s="21" t="s">
        <v>191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7</v>
      </c>
      <c r="I250" s="87">
        <v>1</v>
      </c>
      <c r="J250" s="87">
        <v>1</v>
      </c>
      <c r="K250" s="90">
        <v>644.6</v>
      </c>
      <c r="L250" s="90">
        <v>644.6</v>
      </c>
      <c r="M250" s="87">
        <f>K250-L250</f>
        <v>0</v>
      </c>
      <c r="N250" s="87">
        <v>8</v>
      </c>
      <c r="O250" s="99">
        <f>15351.02+8013.74</f>
        <v>23364.760000000002</v>
      </c>
      <c r="P250" s="99">
        <f>15351.02+8013.74</f>
        <v>23364.760000000002</v>
      </c>
      <c r="Q250" s="90">
        <f>O250-P250</f>
        <v>0</v>
      </c>
      <c r="R250" s="20"/>
      <c r="S250" s="20"/>
      <c r="U250" s="20"/>
    </row>
    <row r="251" spans="1:21" s="3" customFormat="1" ht="15" customHeight="1">
      <c r="A251" s="10">
        <v>225</v>
      </c>
      <c r="B251" s="21" t="s">
        <v>192</v>
      </c>
      <c r="C251" s="14"/>
      <c r="D251" s="10"/>
      <c r="E251" s="21"/>
      <c r="F251" s="22"/>
      <c r="G251" s="19" t="s">
        <v>33</v>
      </c>
      <c r="H251" s="80"/>
      <c r="I251" s="84"/>
      <c r="J251" s="84"/>
      <c r="K251" s="138"/>
      <c r="L251" s="138"/>
      <c r="M251" s="84"/>
      <c r="N251" s="84"/>
      <c r="O251" s="95"/>
      <c r="P251" s="84"/>
      <c r="Q251" s="138"/>
      <c r="R251" s="18"/>
    </row>
    <row r="252" spans="1:21" s="3" customFormat="1" ht="15" customHeight="1">
      <c r="A252" s="10">
        <v>226</v>
      </c>
      <c r="B252" s="21" t="s">
        <v>192</v>
      </c>
      <c r="C252" s="14"/>
      <c r="D252" s="10"/>
      <c r="E252" s="21"/>
      <c r="F252" s="23"/>
      <c r="G252" s="19" t="s">
        <v>25</v>
      </c>
      <c r="H252" s="80">
        <v>7</v>
      </c>
      <c r="I252" s="84"/>
      <c r="J252" s="84"/>
      <c r="K252" s="84"/>
      <c r="L252" s="84"/>
      <c r="M252" s="84"/>
      <c r="N252" s="84"/>
      <c r="O252" s="95"/>
      <c r="P252" s="95"/>
      <c r="Q252" s="138"/>
      <c r="R252" s="18"/>
    </row>
    <row r="253" spans="1:21" s="3" customFormat="1" ht="15" customHeight="1">
      <c r="A253" s="10">
        <v>227</v>
      </c>
      <c r="B253" s="21" t="s">
        <v>192</v>
      </c>
      <c r="C253" s="14"/>
      <c r="D253" s="10"/>
      <c r="E253" s="21"/>
      <c r="F253" s="23"/>
      <c r="G253" s="19" t="s">
        <v>22</v>
      </c>
      <c r="H253" s="92">
        <v>7</v>
      </c>
      <c r="I253" s="87"/>
      <c r="J253" s="87"/>
      <c r="K253" s="90"/>
      <c r="L253" s="90"/>
      <c r="M253" s="87">
        <f>K253-L253</f>
        <v>0</v>
      </c>
      <c r="N253" s="87"/>
      <c r="O253" s="99"/>
      <c r="P253" s="99"/>
      <c r="Q253" s="90">
        <f>O253-P253</f>
        <v>0</v>
      </c>
      <c r="R253" s="20">
        <f>P253+L253</f>
        <v>0</v>
      </c>
      <c r="S253" s="20"/>
      <c r="U253" s="20"/>
    </row>
    <row r="254" spans="1:21" s="3" customFormat="1" ht="15" customHeight="1">
      <c r="A254" s="10">
        <v>228</v>
      </c>
      <c r="B254" s="21" t="s">
        <v>192</v>
      </c>
      <c r="C254" s="14"/>
      <c r="D254" s="10"/>
      <c r="E254" s="21"/>
      <c r="F254" s="23"/>
      <c r="G254" s="19" t="s">
        <v>47</v>
      </c>
      <c r="H254" s="92">
        <v>1</v>
      </c>
      <c r="I254" s="87"/>
      <c r="J254" s="87"/>
      <c r="K254" s="90"/>
      <c r="L254" s="90"/>
      <c r="M254" s="87"/>
      <c r="N254" s="87"/>
      <c r="O254" s="93"/>
      <c r="P254" s="93"/>
      <c r="Q254" s="90"/>
      <c r="R254" s="18"/>
    </row>
    <row r="255" spans="1:21" s="3" customFormat="1" ht="15" customHeight="1">
      <c r="A255" s="10">
        <v>236</v>
      </c>
      <c r="B255" s="21" t="s">
        <v>192</v>
      </c>
      <c r="C255" s="14"/>
      <c r="D255" s="10"/>
      <c r="E255" s="21"/>
      <c r="F255" s="23"/>
      <c r="G255" s="19" t="s">
        <v>21</v>
      </c>
      <c r="H255" s="92"/>
      <c r="I255" s="87"/>
      <c r="J255" s="87"/>
      <c r="K255" s="87"/>
      <c r="L255" s="87"/>
      <c r="M255" s="87"/>
      <c r="N255" s="87"/>
      <c r="O255" s="99"/>
      <c r="P255" s="90"/>
      <c r="Q255" s="90"/>
    </row>
    <row r="256" spans="1:21" s="3" customFormat="1" ht="15" customHeight="1">
      <c r="A256" s="10">
        <v>229</v>
      </c>
      <c r="B256" s="54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04"/>
      <c r="P256" s="104"/>
      <c r="Q256" s="104"/>
      <c r="R256" s="18"/>
    </row>
    <row r="257" spans="1:1021" s="3" customFormat="1" ht="15" customHeight="1">
      <c r="A257" s="10">
        <v>231</v>
      </c>
      <c r="B257" s="21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20"/>
      <c r="S257" s="20"/>
      <c r="U257" s="20"/>
    </row>
    <row r="258" spans="1:1021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28</v>
      </c>
      <c r="I258" s="87"/>
      <c r="J258" s="87"/>
      <c r="K258" s="87"/>
      <c r="L258" s="87"/>
      <c r="M258" s="87">
        <f>K258-L258</f>
        <v>0</v>
      </c>
      <c r="N258" s="87">
        <v>34</v>
      </c>
      <c r="O258" s="99">
        <f>13496.26+10043.95+20255.54+59387.48</f>
        <v>103183.23000000001</v>
      </c>
      <c r="P258" s="99">
        <f>13496.26+10043.95+20255.54+59387.48</f>
        <v>103183.23000000001</v>
      </c>
      <c r="Q258" s="90">
        <f>O258-P258</f>
        <v>0</v>
      </c>
      <c r="R258" s="20"/>
      <c r="S258" s="20"/>
      <c r="U258" s="20"/>
    </row>
    <row r="259" spans="1:1021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116">
        <v>7</v>
      </c>
      <c r="I259" s="117"/>
      <c r="J259" s="117"/>
      <c r="K259" s="117"/>
      <c r="L259" s="117"/>
      <c r="M259" s="87">
        <f>K259-L259</f>
        <v>0</v>
      </c>
      <c r="N259" s="117">
        <v>9</v>
      </c>
      <c r="O259" s="118">
        <v>25523.81</v>
      </c>
      <c r="P259" s="118">
        <v>25523.81</v>
      </c>
      <c r="Q259" s="90">
        <f>O259-P259</f>
        <v>0</v>
      </c>
      <c r="R259" s="20"/>
    </row>
    <row r="260" spans="1:1021" s="3" customFormat="1" ht="15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80"/>
      <c r="I260" s="84"/>
      <c r="J260" s="84"/>
      <c r="K260" s="84"/>
      <c r="L260" s="84"/>
      <c r="M260" s="84"/>
      <c r="N260" s="155"/>
      <c r="O260" s="155"/>
      <c r="P260" s="155"/>
      <c r="Q260" s="84"/>
      <c r="R260" s="20"/>
      <c r="S260" s="20"/>
      <c r="U260" s="20"/>
    </row>
    <row r="261" spans="1:1021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9"/>
      <c r="P261" s="99"/>
      <c r="Q261" s="90">
        <f>O261-P261</f>
        <v>0</v>
      </c>
      <c r="R261" s="20">
        <f>P261+L261</f>
        <v>0</v>
      </c>
    </row>
    <row r="262" spans="1:1021" s="3" customFormat="1" ht="15" customHeight="1">
      <c r="A262" s="10">
        <v>237</v>
      </c>
      <c r="B262" s="21" t="s">
        <v>198</v>
      </c>
      <c r="C262" s="14" t="s">
        <v>19</v>
      </c>
      <c r="D262" s="10"/>
      <c r="E262" s="21" t="s">
        <v>199</v>
      </c>
      <c r="F262" s="22"/>
      <c r="G262" s="19" t="s">
        <v>21</v>
      </c>
      <c r="H262" s="80"/>
      <c r="I262" s="115"/>
      <c r="J262" s="127"/>
      <c r="K262" s="143"/>
      <c r="L262" s="143"/>
      <c r="M262" s="127"/>
      <c r="N262" s="84"/>
      <c r="O262" s="95"/>
      <c r="P262" s="95"/>
      <c r="Q262" s="84"/>
      <c r="R262" s="18"/>
    </row>
    <row r="263" spans="1:1021" s="3" customFormat="1" ht="15" customHeight="1">
      <c r="A263" s="10">
        <v>239</v>
      </c>
      <c r="B263" s="21" t="s">
        <v>200</v>
      </c>
      <c r="C263" s="14" t="s">
        <v>19</v>
      </c>
      <c r="D263" s="10"/>
      <c r="E263" s="21" t="s">
        <v>78</v>
      </c>
      <c r="F263" s="34"/>
      <c r="G263" s="19" t="s">
        <v>47</v>
      </c>
      <c r="H263" s="80"/>
      <c r="I263" s="189"/>
      <c r="J263" s="190"/>
      <c r="K263" s="191"/>
      <c r="L263" s="191"/>
      <c r="M263" s="190"/>
      <c r="N263" s="190">
        <v>3</v>
      </c>
      <c r="O263" s="192">
        <v>12612</v>
      </c>
      <c r="P263" s="193">
        <v>12612</v>
      </c>
      <c r="Q263" s="194">
        <v>0</v>
      </c>
    </row>
    <row r="264" spans="1:1021" s="3" customFormat="1" ht="15" customHeight="1">
      <c r="A264" s="10">
        <v>240</v>
      </c>
      <c r="B264" s="21" t="s">
        <v>201</v>
      </c>
      <c r="C264" s="14" t="s">
        <v>19</v>
      </c>
      <c r="D264" s="10"/>
      <c r="E264" s="21"/>
      <c r="F264" s="44"/>
      <c r="G264" s="19" t="s">
        <v>22</v>
      </c>
      <c r="H264" s="92">
        <v>5</v>
      </c>
      <c r="I264" s="87"/>
      <c r="J264" s="87"/>
      <c r="K264" s="90"/>
      <c r="L264" s="90"/>
      <c r="M264" s="87">
        <f>K264-L264</f>
        <v>0</v>
      </c>
      <c r="N264" s="175">
        <v>4</v>
      </c>
      <c r="O264" s="175">
        <v>15838.96</v>
      </c>
      <c r="P264" s="175">
        <v>15838.96</v>
      </c>
      <c r="Q264" s="90">
        <f>O264-P264</f>
        <v>0</v>
      </c>
      <c r="R264" s="20"/>
      <c r="S264" s="20"/>
      <c r="U264" s="20"/>
    </row>
    <row r="265" spans="1:1021" s="3" customFormat="1" ht="15" customHeight="1">
      <c r="A265" s="10">
        <v>241</v>
      </c>
      <c r="B265" s="55" t="s">
        <v>201</v>
      </c>
      <c r="C265" s="14" t="s">
        <v>19</v>
      </c>
      <c r="D265" s="43"/>
      <c r="E265" s="35"/>
      <c r="F265" s="56"/>
      <c r="G265" s="19" t="s">
        <v>25</v>
      </c>
      <c r="H265" s="195">
        <v>2</v>
      </c>
      <c r="I265" s="104"/>
      <c r="J265" s="104"/>
      <c r="K265" s="104"/>
      <c r="L265" s="104"/>
      <c r="M265" s="104"/>
      <c r="N265" s="104"/>
      <c r="O265" s="121"/>
      <c r="P265" s="104"/>
      <c r="Q265" s="84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8"/>
      <c r="ALB265" s="18"/>
      <c r="ALC265" s="18"/>
      <c r="ALD265" s="18"/>
      <c r="ALE265" s="18"/>
      <c r="ALF265" s="18"/>
      <c r="ALG265" s="18"/>
      <c r="ALH265" s="18"/>
      <c r="ALI265" s="18"/>
      <c r="ALJ265" s="18"/>
      <c r="ALK265" s="18"/>
      <c r="ALL265" s="18"/>
      <c r="ALM265" s="18"/>
      <c r="ALN265" s="18"/>
      <c r="ALO265" s="18"/>
      <c r="ALP265" s="18"/>
      <c r="ALQ265" s="18"/>
      <c r="ALR265" s="18"/>
      <c r="ALS265" s="18"/>
      <c r="ALT265" s="18"/>
      <c r="ALU265" s="18"/>
      <c r="ALV265" s="18"/>
      <c r="ALW265" s="18"/>
      <c r="ALX265" s="18"/>
      <c r="ALY265" s="18"/>
      <c r="ALZ265" s="18"/>
      <c r="AMA265" s="18"/>
      <c r="AMB265" s="18"/>
      <c r="AMC265" s="18"/>
      <c r="AMD265" s="18"/>
      <c r="AME265" s="18"/>
      <c r="AMF265" s="18"/>
      <c r="AMG265" s="18"/>
    </row>
    <row r="266" spans="1:1021" s="3" customFormat="1" ht="15" customHeight="1">
      <c r="A266" s="10">
        <v>242</v>
      </c>
      <c r="B266" s="21" t="s">
        <v>202</v>
      </c>
      <c r="C266" s="14"/>
      <c r="D266" s="43"/>
      <c r="E266" s="21"/>
      <c r="F266" s="23"/>
      <c r="G266" s="19" t="s">
        <v>25</v>
      </c>
      <c r="H266" s="167">
        <v>20</v>
      </c>
      <c r="I266" s="84"/>
      <c r="J266" s="84"/>
      <c r="K266" s="84"/>
      <c r="L266" s="84"/>
      <c r="M266" s="84"/>
      <c r="N266" s="84"/>
      <c r="O266" s="84"/>
      <c r="P266" s="84"/>
      <c r="Q266" s="138"/>
      <c r="R266" s="18"/>
    </row>
    <row r="267" spans="1:1021" s="3" customFormat="1" ht="15" customHeight="1">
      <c r="A267" s="10">
        <v>243</v>
      </c>
      <c r="B267" s="21" t="s">
        <v>203</v>
      </c>
      <c r="C267" s="14" t="s">
        <v>19</v>
      </c>
      <c r="D267" s="43"/>
      <c r="E267" s="21" t="s">
        <v>204</v>
      </c>
      <c r="F267" s="23"/>
      <c r="G267" s="19" t="s">
        <v>22</v>
      </c>
      <c r="H267" s="177"/>
      <c r="I267" s="87"/>
      <c r="J267" s="87"/>
      <c r="K267" s="87"/>
      <c r="L267" s="87"/>
      <c r="M267" s="87">
        <f>K267-L267</f>
        <v>0</v>
      </c>
      <c r="N267" s="87"/>
      <c r="O267" s="87"/>
      <c r="P267" s="87"/>
      <c r="Q267" s="90">
        <f>O267-P267</f>
        <v>0</v>
      </c>
      <c r="R267" s="20">
        <f t="shared" ref="R267:R268" si="18">P267+L267</f>
        <v>0</v>
      </c>
      <c r="S267" s="20"/>
      <c r="U267" s="20"/>
    </row>
    <row r="268" spans="1:1021" s="3" customFormat="1" ht="15" customHeight="1">
      <c r="A268" s="10">
        <v>244</v>
      </c>
      <c r="B268" s="21" t="s">
        <v>205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>K268-L268</f>
        <v>0</v>
      </c>
      <c r="N268" s="87"/>
      <c r="O268" s="87"/>
      <c r="P268" s="87"/>
      <c r="Q268" s="90">
        <f>O268-P268</f>
        <v>0</v>
      </c>
      <c r="R268" s="20">
        <f t="shared" si="18"/>
        <v>0</v>
      </c>
      <c r="S268" s="20"/>
      <c r="U268" s="20"/>
    </row>
    <row r="269" spans="1:1021" s="3" customFormat="1" ht="15" customHeight="1">
      <c r="A269" s="10">
        <v>245</v>
      </c>
      <c r="B269" s="21" t="s">
        <v>205</v>
      </c>
      <c r="C269" s="14" t="s">
        <v>19</v>
      </c>
      <c r="D269" s="21"/>
      <c r="E269" s="21" t="s">
        <v>24</v>
      </c>
      <c r="F269" s="21"/>
      <c r="G269" s="19" t="s">
        <v>33</v>
      </c>
      <c r="H269" s="80">
        <v>3</v>
      </c>
      <c r="I269" s="103"/>
      <c r="J269" s="103"/>
      <c r="K269" s="104"/>
      <c r="L269" s="104"/>
      <c r="M269" s="103"/>
      <c r="N269" s="155">
        <v>3</v>
      </c>
      <c r="O269" s="155">
        <v>11136.2</v>
      </c>
      <c r="P269" s="155">
        <v>11136.2</v>
      </c>
      <c r="Q269" s="84"/>
    </row>
    <row r="270" spans="1:1021" s="3" customFormat="1" ht="15" customHeight="1">
      <c r="A270" s="10">
        <v>246</v>
      </c>
      <c r="B270" s="13" t="s">
        <v>205</v>
      </c>
      <c r="C270" s="14" t="s">
        <v>19</v>
      </c>
      <c r="D270" s="21"/>
      <c r="E270" s="21" t="s">
        <v>204</v>
      </c>
      <c r="F270" s="13"/>
      <c r="G270" s="17" t="s">
        <v>25</v>
      </c>
      <c r="H270" s="162">
        <v>6</v>
      </c>
      <c r="I270" s="196"/>
      <c r="J270" s="196"/>
      <c r="K270" s="197"/>
      <c r="L270" s="197"/>
      <c r="M270" s="84"/>
      <c r="N270" s="196"/>
      <c r="O270" s="198"/>
      <c r="P270" s="198"/>
      <c r="Q270" s="84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</row>
    <row r="271" spans="1:1021" s="3" customFormat="1" ht="15" customHeight="1">
      <c r="A271" s="10">
        <v>247</v>
      </c>
      <c r="B271" s="55" t="s">
        <v>206</v>
      </c>
      <c r="C271" s="42" t="s">
        <v>19</v>
      </c>
      <c r="D271" s="43"/>
      <c r="E271" s="35" t="s">
        <v>207</v>
      </c>
      <c r="F271" s="57"/>
      <c r="G271" s="17" t="s">
        <v>22</v>
      </c>
      <c r="H271" s="199"/>
      <c r="I271" s="200"/>
      <c r="J271" s="200"/>
      <c r="K271" s="200"/>
      <c r="L271" s="200"/>
      <c r="M271" s="87">
        <f>K271-L271</f>
        <v>0</v>
      </c>
      <c r="N271" s="200"/>
      <c r="O271" s="200"/>
      <c r="P271" s="200"/>
      <c r="Q271" s="90">
        <f>O271-P271</f>
        <v>0</v>
      </c>
      <c r="R271" s="20">
        <f>P271+L271</f>
        <v>0</v>
      </c>
      <c r="S271" s="20"/>
      <c r="T271" s="18"/>
      <c r="U271" s="20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248</v>
      </c>
      <c r="B272" s="21" t="s">
        <v>206</v>
      </c>
      <c r="C272" s="42" t="s">
        <v>19</v>
      </c>
      <c r="D272" s="43"/>
      <c r="E272" s="35" t="s">
        <v>207</v>
      </c>
      <c r="F272" s="52"/>
      <c r="G272" s="19" t="s">
        <v>25</v>
      </c>
      <c r="H272" s="167"/>
      <c r="I272" s="84"/>
      <c r="J272" s="84"/>
      <c r="K272" s="84"/>
      <c r="L272" s="84"/>
      <c r="M272" s="84"/>
      <c r="N272" s="198"/>
      <c r="O272" s="198"/>
      <c r="P272" s="198"/>
      <c r="Q272" s="84"/>
    </row>
    <row r="273" spans="1:21" s="3" customFormat="1" ht="15" customHeight="1">
      <c r="A273" s="10">
        <v>249</v>
      </c>
      <c r="B273" s="21" t="s">
        <v>208</v>
      </c>
      <c r="C273" s="14" t="s">
        <v>19</v>
      </c>
      <c r="D273" s="10"/>
      <c r="E273" s="21" t="s">
        <v>147</v>
      </c>
      <c r="F273" s="23"/>
      <c r="G273" s="19" t="s">
        <v>22</v>
      </c>
      <c r="H273" s="92">
        <v>1</v>
      </c>
      <c r="I273" s="87"/>
      <c r="J273" s="87"/>
      <c r="K273" s="87"/>
      <c r="L273" s="87"/>
      <c r="M273" s="87">
        <f>K273-L273</f>
        <v>0</v>
      </c>
      <c r="N273" s="87">
        <v>18</v>
      </c>
      <c r="O273" s="87">
        <v>30585.72</v>
      </c>
      <c r="P273" s="87">
        <v>30585.72</v>
      </c>
      <c r="Q273" s="90">
        <f>O273-P273</f>
        <v>0</v>
      </c>
      <c r="R273" s="20"/>
      <c r="S273" s="20"/>
      <c r="U273" s="20"/>
    </row>
    <row r="274" spans="1:21" s="3" customFormat="1" ht="15" customHeight="1">
      <c r="A274" s="10">
        <v>250</v>
      </c>
      <c r="B274" s="21" t="s">
        <v>209</v>
      </c>
      <c r="C274" s="14" t="s">
        <v>19</v>
      </c>
      <c r="D274" s="10"/>
      <c r="E274" s="21" t="s">
        <v>24</v>
      </c>
      <c r="F274" s="23"/>
      <c r="G274" s="19" t="s">
        <v>22</v>
      </c>
      <c r="H274" s="92"/>
      <c r="I274" s="87"/>
      <c r="J274" s="87"/>
      <c r="K274" s="87"/>
      <c r="L274" s="87"/>
      <c r="M274" s="87">
        <f>K274-L274</f>
        <v>0</v>
      </c>
      <c r="N274" s="87"/>
      <c r="O274" s="87"/>
      <c r="P274" s="87"/>
      <c r="Q274" s="90">
        <f>O274-P274</f>
        <v>0</v>
      </c>
      <c r="R274" s="20">
        <f t="shared" ref="R274:R275" si="19">P274+L274</f>
        <v>0</v>
      </c>
      <c r="S274" s="20"/>
      <c r="U274" s="20"/>
    </row>
    <row r="275" spans="1:21" s="3" customFormat="1" ht="15" customHeight="1">
      <c r="A275" s="10"/>
      <c r="B275" s="21" t="s">
        <v>243</v>
      </c>
      <c r="C275" s="14"/>
      <c r="D275" s="10"/>
      <c r="E275" s="21"/>
      <c r="F275" s="23"/>
      <c r="G275" s="19" t="s">
        <v>22</v>
      </c>
      <c r="H275" s="92">
        <v>1</v>
      </c>
      <c r="I275" s="87"/>
      <c r="J275" s="87"/>
      <c r="K275" s="87"/>
      <c r="L275" s="87"/>
      <c r="M275" s="87"/>
      <c r="N275" s="87"/>
      <c r="O275" s="87"/>
      <c r="P275" s="87"/>
      <c r="Q275" s="90"/>
      <c r="R275" s="20">
        <f t="shared" si="19"/>
        <v>0</v>
      </c>
      <c r="S275" s="20"/>
      <c r="U275" s="20"/>
    </row>
    <row r="276" spans="1:21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25</v>
      </c>
      <c r="H276" s="92">
        <v>6</v>
      </c>
      <c r="I276" s="87"/>
      <c r="J276" s="87"/>
      <c r="K276" s="90"/>
      <c r="L276" s="90"/>
      <c r="M276" s="87"/>
      <c r="N276" s="146"/>
      <c r="O276" s="201"/>
      <c r="P276" s="201"/>
      <c r="Q276" s="90"/>
      <c r="R276" s="20"/>
      <c r="S276" s="20"/>
      <c r="U276" s="20"/>
    </row>
    <row r="277" spans="1:21" s="3" customFormat="1" ht="15" customHeight="1">
      <c r="A277" s="10"/>
      <c r="B277" s="21" t="s">
        <v>258</v>
      </c>
      <c r="C277" s="14"/>
      <c r="D277" s="10"/>
      <c r="E277" s="21"/>
      <c r="F277" s="22"/>
      <c r="G277" s="19" t="s">
        <v>47</v>
      </c>
      <c r="H277" s="116">
        <v>2</v>
      </c>
      <c r="I277" s="117"/>
      <c r="J277" s="117"/>
      <c r="K277" s="117"/>
      <c r="L277" s="117"/>
      <c r="M277" s="117"/>
      <c r="N277" s="117"/>
      <c r="O277" s="99"/>
      <c r="P277" s="90"/>
      <c r="Q277" s="119"/>
      <c r="R277" s="20"/>
      <c r="S277" s="20"/>
      <c r="U277" s="20"/>
    </row>
    <row r="278" spans="1:21" s="3" customFormat="1" ht="15" customHeight="1">
      <c r="A278" s="10">
        <v>251</v>
      </c>
      <c r="B278" s="21" t="s">
        <v>210</v>
      </c>
      <c r="C278" s="14" t="s">
        <v>19</v>
      </c>
      <c r="D278" s="10"/>
      <c r="E278" s="21" t="s">
        <v>24</v>
      </c>
      <c r="F278" s="23"/>
      <c r="G278" s="19" t="s">
        <v>22</v>
      </c>
      <c r="H278" s="116">
        <v>5</v>
      </c>
      <c r="I278" s="87">
        <v>2</v>
      </c>
      <c r="J278" s="87">
        <v>2</v>
      </c>
      <c r="K278" s="90">
        <v>882.84</v>
      </c>
      <c r="L278" s="90">
        <v>882.84</v>
      </c>
      <c r="M278" s="87">
        <f t="shared" ref="M278" si="20">K278-L278</f>
        <v>0</v>
      </c>
      <c r="N278" s="146">
        <v>6</v>
      </c>
      <c r="O278" s="201">
        <v>7969.29</v>
      </c>
      <c r="P278" s="201">
        <v>7969.29</v>
      </c>
      <c r="Q278" s="119">
        <f>O278-P278</f>
        <v>0</v>
      </c>
      <c r="R278" s="20"/>
    </row>
    <row r="279" spans="1:21" s="3" customFormat="1" ht="15" customHeight="1">
      <c r="A279" s="10">
        <v>252</v>
      </c>
      <c r="B279" s="21" t="s">
        <v>210</v>
      </c>
      <c r="C279" s="14" t="s">
        <v>19</v>
      </c>
      <c r="D279" s="10"/>
      <c r="E279" s="21" t="s">
        <v>24</v>
      </c>
      <c r="F279" s="22"/>
      <c r="G279" s="19" t="s">
        <v>25</v>
      </c>
      <c r="H279" s="80"/>
      <c r="I279" s="84"/>
      <c r="J279" s="84"/>
      <c r="K279" s="84"/>
      <c r="L279" s="84"/>
      <c r="M279" s="84"/>
      <c r="N279" s="104"/>
      <c r="O279" s="104"/>
      <c r="P279" s="104"/>
      <c r="Q279" s="84"/>
    </row>
    <row r="280" spans="1:21" s="3" customFormat="1" ht="15" customHeight="1">
      <c r="A280" s="10">
        <v>253</v>
      </c>
      <c r="B280" s="21" t="s">
        <v>211</v>
      </c>
      <c r="C280" s="14" t="s">
        <v>19</v>
      </c>
      <c r="D280" s="10"/>
      <c r="E280" s="21"/>
      <c r="F280" s="22"/>
      <c r="G280" s="19" t="s">
        <v>21</v>
      </c>
      <c r="H280" s="80"/>
      <c r="I280" s="115"/>
      <c r="J280" s="127"/>
      <c r="K280" s="143"/>
      <c r="L280" s="143"/>
      <c r="M280" s="127"/>
      <c r="N280" s="202"/>
      <c r="O280" s="203"/>
      <c r="P280" s="203"/>
      <c r="Q280" s="84"/>
      <c r="R280" s="20"/>
      <c r="S280" s="20"/>
      <c r="U280" s="20"/>
    </row>
    <row r="281" spans="1:21" s="3" customFormat="1" ht="15" customHeight="1">
      <c r="A281" s="10">
        <v>254</v>
      </c>
      <c r="B281" s="21" t="s">
        <v>212</v>
      </c>
      <c r="C281" s="14"/>
      <c r="D281" s="10"/>
      <c r="E281" s="21"/>
      <c r="F281" s="22"/>
      <c r="G281" s="19" t="s">
        <v>22</v>
      </c>
      <c r="H281" s="92">
        <v>7</v>
      </c>
      <c r="I281" s="165"/>
      <c r="J281" s="204"/>
      <c r="K281" s="204"/>
      <c r="L281" s="204"/>
      <c r="M281" s="87">
        <f>K281-L281</f>
        <v>0</v>
      </c>
      <c r="N281" s="146">
        <v>5</v>
      </c>
      <c r="O281" s="201">
        <v>9522.11</v>
      </c>
      <c r="P281" s="201">
        <v>9522.11</v>
      </c>
      <c r="Q281" s="90">
        <f>O281-P281</f>
        <v>0</v>
      </c>
      <c r="R281" s="20"/>
      <c r="S281" s="20"/>
      <c r="U281" s="20"/>
    </row>
    <row r="282" spans="1:21" s="3" customFormat="1" ht="15" customHeight="1">
      <c r="A282" s="10">
        <v>258</v>
      </c>
      <c r="B282" s="34" t="s">
        <v>212</v>
      </c>
      <c r="C282" s="14"/>
      <c r="D282" s="58"/>
      <c r="E282" s="21"/>
      <c r="F282" s="23"/>
      <c r="G282" s="19" t="s">
        <v>25</v>
      </c>
      <c r="H282" s="177">
        <v>3</v>
      </c>
      <c r="I282" s="87"/>
      <c r="J282" s="87"/>
      <c r="K282" s="87"/>
      <c r="L282" s="87"/>
      <c r="M282" s="87"/>
      <c r="N282" s="87"/>
      <c r="O282" s="87"/>
      <c r="P282" s="87"/>
      <c r="Q282" s="90"/>
      <c r="R282" s="20"/>
      <c r="S282" s="20"/>
      <c r="U282" s="20"/>
    </row>
    <row r="283" spans="1:21" s="3" customFormat="1" ht="15" customHeight="1">
      <c r="A283" s="10">
        <v>255</v>
      </c>
      <c r="B283" s="21" t="s">
        <v>213</v>
      </c>
      <c r="C283" s="14"/>
      <c r="D283" s="10"/>
      <c r="E283" s="21"/>
      <c r="F283" s="22"/>
      <c r="G283" s="19" t="s">
        <v>22</v>
      </c>
      <c r="H283" s="92"/>
      <c r="I283" s="205"/>
      <c r="J283" s="206"/>
      <c r="K283" s="204"/>
      <c r="L283" s="204"/>
      <c r="M283" s="87">
        <f>K283-L283</f>
        <v>0</v>
      </c>
      <c r="N283" s="146"/>
      <c r="O283" s="201"/>
      <c r="P283" s="201"/>
      <c r="Q283" s="90">
        <f>O283-P283</f>
        <v>0</v>
      </c>
      <c r="R283" s="20">
        <f t="shared" ref="R283:R285" si="21">P283+L283</f>
        <v>0</v>
      </c>
      <c r="S283" s="20"/>
      <c r="U283" s="20"/>
    </row>
    <row r="284" spans="1:21" s="3" customFormat="1" ht="15" customHeight="1">
      <c r="A284" s="10">
        <v>256</v>
      </c>
      <c r="B284" s="21" t="s">
        <v>214</v>
      </c>
      <c r="C284" s="14" t="s">
        <v>19</v>
      </c>
      <c r="D284" s="10"/>
      <c r="E284" s="21" t="s">
        <v>215</v>
      </c>
      <c r="F284" s="23"/>
      <c r="G284" s="19" t="s">
        <v>22</v>
      </c>
      <c r="H284" s="92">
        <v>2</v>
      </c>
      <c r="I284" s="87"/>
      <c r="J284" s="87"/>
      <c r="K284" s="87"/>
      <c r="L284" s="87"/>
      <c r="M284" s="87">
        <f>K284-L284</f>
        <v>0</v>
      </c>
      <c r="N284" s="87"/>
      <c r="O284" s="87"/>
      <c r="P284" s="87"/>
      <c r="Q284" s="90">
        <f>O284-P284</f>
        <v>0</v>
      </c>
      <c r="R284" s="20">
        <f t="shared" si="21"/>
        <v>0</v>
      </c>
    </row>
    <row r="285" spans="1:21" s="3" customFormat="1" ht="15" customHeight="1">
      <c r="A285" s="10">
        <v>257</v>
      </c>
      <c r="B285" s="34" t="s">
        <v>216</v>
      </c>
      <c r="C285" s="14" t="s">
        <v>19</v>
      </c>
      <c r="D285" s="58"/>
      <c r="E285" s="21" t="s">
        <v>24</v>
      </c>
      <c r="F285" s="23"/>
      <c r="G285" s="19" t="s">
        <v>22</v>
      </c>
      <c r="H285" s="177">
        <v>3</v>
      </c>
      <c r="I285" s="87"/>
      <c r="J285" s="87"/>
      <c r="K285" s="87"/>
      <c r="L285" s="87"/>
      <c r="M285" s="87">
        <f>K285-L285</f>
        <v>0</v>
      </c>
      <c r="N285" s="87"/>
      <c r="O285" s="87"/>
      <c r="P285" s="87"/>
      <c r="Q285" s="90">
        <f>O285-P285</f>
        <v>0</v>
      </c>
      <c r="R285" s="20">
        <f t="shared" si="21"/>
        <v>0</v>
      </c>
    </row>
    <row r="286" spans="1:21" s="3" customFormat="1" ht="15" customHeight="1">
      <c r="A286" s="10">
        <v>259</v>
      </c>
      <c r="B286" s="21" t="s">
        <v>216</v>
      </c>
      <c r="C286" s="14" t="s">
        <v>19</v>
      </c>
      <c r="D286" s="10"/>
      <c r="E286" s="21" t="s">
        <v>24</v>
      </c>
      <c r="F286" s="22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84"/>
      <c r="R286" s="20"/>
      <c r="S286" s="20"/>
      <c r="U286" s="20"/>
    </row>
    <row r="287" spans="1:21" s="3" customFormat="1" ht="15" customHeight="1">
      <c r="A287" s="10">
        <v>260</v>
      </c>
      <c r="B287" s="21" t="s">
        <v>217</v>
      </c>
      <c r="C287" s="14" t="s">
        <v>19</v>
      </c>
      <c r="D287" s="10"/>
      <c r="E287" s="21" t="s">
        <v>43</v>
      </c>
      <c r="F287" s="23"/>
      <c r="G287" s="19" t="s">
        <v>22</v>
      </c>
      <c r="H287" s="92">
        <v>3</v>
      </c>
      <c r="I287" s="87">
        <v>1</v>
      </c>
      <c r="J287" s="87">
        <v>1</v>
      </c>
      <c r="K287" s="87">
        <v>1589.11</v>
      </c>
      <c r="L287" s="87">
        <v>1589.11</v>
      </c>
      <c r="M287" s="87">
        <f>K287-L287</f>
        <v>0</v>
      </c>
      <c r="N287" s="87">
        <v>10</v>
      </c>
      <c r="O287" s="87">
        <v>31432.79</v>
      </c>
      <c r="P287" s="87">
        <v>31432.79</v>
      </c>
      <c r="Q287" s="90">
        <f>O287-P287</f>
        <v>0</v>
      </c>
      <c r="R287" s="20"/>
    </row>
    <row r="288" spans="1:21" s="3" customFormat="1" ht="15" customHeight="1">
      <c r="A288" s="10">
        <v>261</v>
      </c>
      <c r="B288" s="21" t="s">
        <v>217</v>
      </c>
      <c r="C288" s="14" t="s">
        <v>19</v>
      </c>
      <c r="D288" s="10"/>
      <c r="E288" s="21" t="s">
        <v>43</v>
      </c>
      <c r="F288" s="22"/>
      <c r="G288" s="19" t="s">
        <v>44</v>
      </c>
      <c r="H288" s="80"/>
      <c r="I288" s="105"/>
      <c r="J288" s="105"/>
      <c r="K288" s="104"/>
      <c r="L288" s="104"/>
      <c r="M288" s="105"/>
      <c r="N288" s="107"/>
      <c r="O288" s="229"/>
      <c r="P288" s="107"/>
      <c r="Q288" s="107"/>
    </row>
    <row r="289" spans="1:21" s="3" customFormat="1" ht="15" customHeight="1">
      <c r="A289" s="10">
        <v>262</v>
      </c>
      <c r="B289" s="21" t="s">
        <v>218</v>
      </c>
      <c r="C289" s="14"/>
      <c r="D289" s="10"/>
      <c r="E289" s="21" t="s">
        <v>24</v>
      </c>
      <c r="F289" s="23"/>
      <c r="G289" s="19" t="s">
        <v>25</v>
      </c>
      <c r="H289" s="92"/>
      <c r="I289" s="87"/>
      <c r="J289" s="87"/>
      <c r="K289" s="90"/>
      <c r="L289" s="90"/>
      <c r="M289" s="87"/>
      <c r="N289" s="87"/>
      <c r="O289" s="87"/>
      <c r="P289" s="87"/>
      <c r="Q289" s="90"/>
      <c r="R289" s="20"/>
      <c r="S289" s="20"/>
      <c r="U289" s="20"/>
    </row>
    <row r="290" spans="1:21" s="3" customFormat="1" ht="15" customHeight="1">
      <c r="A290" s="10">
        <v>263</v>
      </c>
      <c r="B290" s="21" t="s">
        <v>219</v>
      </c>
      <c r="C290" s="14" t="s">
        <v>19</v>
      </c>
      <c r="D290" s="10"/>
      <c r="E290" s="21" t="s">
        <v>24</v>
      </c>
      <c r="F290" s="23"/>
      <c r="G290" s="19" t="s">
        <v>22</v>
      </c>
      <c r="H290" s="92"/>
      <c r="I290" s="87"/>
      <c r="J290" s="87"/>
      <c r="K290" s="90"/>
      <c r="L290" s="90"/>
      <c r="M290" s="87">
        <f>K290-L290</f>
        <v>0</v>
      </c>
      <c r="N290" s="146"/>
      <c r="O290" s="201"/>
      <c r="P290" s="201"/>
      <c r="Q290" s="90">
        <f>O290-P290</f>
        <v>0</v>
      </c>
      <c r="R290" s="20">
        <f t="shared" ref="R290:R291" si="22">P290+L290</f>
        <v>0</v>
      </c>
      <c r="S290" s="20"/>
      <c r="U290" s="20"/>
    </row>
    <row r="291" spans="1:21" s="3" customFormat="1" ht="15" customHeight="1">
      <c r="A291" s="10">
        <v>264</v>
      </c>
      <c r="B291" s="21" t="s">
        <v>220</v>
      </c>
      <c r="C291" s="14" t="s">
        <v>19</v>
      </c>
      <c r="D291" s="10"/>
      <c r="E291" s="21" t="s">
        <v>221</v>
      </c>
      <c r="F291" s="22"/>
      <c r="G291" s="19" t="s">
        <v>22</v>
      </c>
      <c r="H291" s="92"/>
      <c r="I291" s="87"/>
      <c r="J291" s="87"/>
      <c r="K291" s="87"/>
      <c r="L291" s="87"/>
      <c r="M291" s="87">
        <f>K291-L291</f>
        <v>0</v>
      </c>
      <c r="N291" s="87"/>
      <c r="O291" s="90"/>
      <c r="P291" s="90"/>
      <c r="Q291" s="90">
        <f>O291-P291</f>
        <v>0</v>
      </c>
      <c r="R291" s="20">
        <f t="shared" si="22"/>
        <v>0</v>
      </c>
      <c r="S291" s="20"/>
      <c r="U291" s="20"/>
    </row>
    <row r="292" spans="1:21" s="3" customFormat="1" ht="15" customHeight="1">
      <c r="A292" s="10">
        <v>265</v>
      </c>
      <c r="B292" s="21" t="s">
        <v>220</v>
      </c>
      <c r="C292" s="14" t="s">
        <v>19</v>
      </c>
      <c r="D292" s="10"/>
      <c r="E292" s="21" t="s">
        <v>221</v>
      </c>
      <c r="F292" s="59"/>
      <c r="G292" s="19" t="s">
        <v>47</v>
      </c>
      <c r="H292" s="80"/>
      <c r="I292" s="84"/>
      <c r="J292" s="84"/>
      <c r="K292" s="138"/>
      <c r="L292" s="138"/>
      <c r="M292" s="84"/>
      <c r="N292" s="84"/>
      <c r="O292" s="138">
        <v>2732.6</v>
      </c>
      <c r="P292" s="138">
        <v>2732.6</v>
      </c>
      <c r="Q292" s="138">
        <v>0</v>
      </c>
      <c r="R292" s="18"/>
    </row>
    <row r="293" spans="1:21" s="3" customFormat="1" ht="15" customHeight="1">
      <c r="A293" s="10">
        <v>266</v>
      </c>
      <c r="B293" s="21" t="s">
        <v>222</v>
      </c>
      <c r="C293" s="14" t="s">
        <v>19</v>
      </c>
      <c r="D293" s="10"/>
      <c r="E293" s="21" t="s">
        <v>24</v>
      </c>
      <c r="F293" s="23"/>
      <c r="G293" s="19" t="s">
        <v>22</v>
      </c>
      <c r="H293" s="85">
        <v>8</v>
      </c>
      <c r="I293" s="87">
        <v>5</v>
      </c>
      <c r="J293" s="87">
        <v>5</v>
      </c>
      <c r="K293" s="90">
        <v>10014.49</v>
      </c>
      <c r="L293" s="90">
        <v>10014.49</v>
      </c>
      <c r="M293" s="87">
        <f>K293-L293</f>
        <v>0</v>
      </c>
      <c r="N293" s="87">
        <v>4</v>
      </c>
      <c r="O293" s="87">
        <v>8961.3799999999992</v>
      </c>
      <c r="P293" s="87">
        <v>8961.3799999999992</v>
      </c>
      <c r="Q293" s="90">
        <f>O293-P293</f>
        <v>0</v>
      </c>
      <c r="R293" s="20"/>
      <c r="S293" s="20"/>
      <c r="U293" s="20"/>
    </row>
    <row r="294" spans="1:21" s="3" customFormat="1" ht="15" customHeight="1">
      <c r="A294" s="10">
        <v>267</v>
      </c>
      <c r="B294" s="21" t="s">
        <v>222</v>
      </c>
      <c r="C294" s="48" t="s">
        <v>19</v>
      </c>
      <c r="D294" s="10"/>
      <c r="E294" s="21" t="s">
        <v>24</v>
      </c>
      <c r="F294" s="22"/>
      <c r="G294" s="19" t="s">
        <v>25</v>
      </c>
      <c r="H294" s="162">
        <v>2</v>
      </c>
      <c r="I294" s="84"/>
      <c r="J294" s="84"/>
      <c r="K294" s="84"/>
      <c r="L294" s="84"/>
      <c r="M294" s="84"/>
      <c r="N294" s="104"/>
      <c r="O294" s="104"/>
      <c r="P294" s="104"/>
      <c r="Q294" s="84"/>
    </row>
    <row r="295" spans="1:21" s="3" customFormat="1" ht="15" customHeight="1">
      <c r="A295" s="10">
        <v>268</v>
      </c>
      <c r="B295" s="60" t="s">
        <v>223</v>
      </c>
      <c r="C295" s="14" t="s">
        <v>19</v>
      </c>
      <c r="D295" s="10"/>
      <c r="E295" s="21" t="s">
        <v>24</v>
      </c>
      <c r="F295" s="23"/>
      <c r="G295" s="19" t="s">
        <v>22</v>
      </c>
      <c r="H295" s="116"/>
      <c r="I295" s="117"/>
      <c r="J295" s="117"/>
      <c r="K295" s="117"/>
      <c r="L295" s="117"/>
      <c r="M295" s="87">
        <f>K295-L295</f>
        <v>0</v>
      </c>
      <c r="N295" s="117"/>
      <c r="O295" s="117"/>
      <c r="P295" s="117"/>
      <c r="Q295" s="90">
        <f>O295-P295</f>
        <v>0</v>
      </c>
      <c r="R295" s="20">
        <f>P295+L295</f>
        <v>0</v>
      </c>
      <c r="S295" s="20"/>
      <c r="U295" s="20"/>
    </row>
    <row r="296" spans="1:21" s="3" customFormat="1" ht="15" customHeight="1">
      <c r="A296" s="10">
        <v>269</v>
      </c>
      <c r="B296" s="60" t="s">
        <v>224</v>
      </c>
      <c r="C296" s="14" t="s">
        <v>19</v>
      </c>
      <c r="D296" s="10"/>
      <c r="E296" s="21"/>
      <c r="F296" s="22"/>
      <c r="G296" s="19" t="s">
        <v>21</v>
      </c>
      <c r="H296" s="80"/>
      <c r="I296" s="155"/>
      <c r="J296" s="155"/>
      <c r="K296" s="155"/>
      <c r="L296" s="155"/>
      <c r="M296" s="84"/>
      <c r="N296" s="84"/>
      <c r="O296" s="84"/>
      <c r="P296" s="84"/>
      <c r="Q296" s="84"/>
    </row>
    <row r="297" spans="1:21" s="3" customFormat="1" ht="15" customHeight="1">
      <c r="A297" s="10">
        <v>270</v>
      </c>
      <c r="B297" s="21" t="s">
        <v>225</v>
      </c>
      <c r="C297" s="14" t="s">
        <v>19</v>
      </c>
      <c r="D297" s="10"/>
      <c r="E297" s="21" t="s">
        <v>226</v>
      </c>
      <c r="F297" s="23"/>
      <c r="G297" s="19" t="s">
        <v>22</v>
      </c>
      <c r="H297" s="92">
        <v>11</v>
      </c>
      <c r="I297" s="87">
        <v>5</v>
      </c>
      <c r="J297" s="87">
        <v>6</v>
      </c>
      <c r="K297" s="90">
        <v>5386.66</v>
      </c>
      <c r="L297" s="90">
        <v>5386.66</v>
      </c>
      <c r="M297" s="87">
        <f>K297-L297</f>
        <v>0</v>
      </c>
      <c r="N297" s="87">
        <v>7</v>
      </c>
      <c r="O297" s="87">
        <v>19692.63</v>
      </c>
      <c r="P297" s="87">
        <v>19692.63</v>
      </c>
      <c r="Q297" s="90">
        <f>O297-P297</f>
        <v>0</v>
      </c>
      <c r="R297" s="20"/>
      <c r="S297" s="20"/>
      <c r="U297" s="20"/>
    </row>
    <row r="298" spans="1:21" s="3" customFormat="1" ht="15" customHeight="1">
      <c r="A298" s="10">
        <v>271</v>
      </c>
      <c r="B298" s="21" t="s">
        <v>225</v>
      </c>
      <c r="C298" s="14" t="s">
        <v>19</v>
      </c>
      <c r="D298" s="10"/>
      <c r="E298" s="21" t="s">
        <v>226</v>
      </c>
      <c r="F298" s="22"/>
      <c r="G298" s="19" t="s">
        <v>25</v>
      </c>
      <c r="H298" s="80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5" customHeight="1">
      <c r="A299" s="10">
        <v>272</v>
      </c>
      <c r="B299" s="21" t="s">
        <v>227</v>
      </c>
      <c r="C299" s="14" t="s">
        <v>19</v>
      </c>
      <c r="D299" s="10"/>
      <c r="E299" s="21"/>
      <c r="F299" s="22"/>
      <c r="G299" s="19" t="s">
        <v>33</v>
      </c>
      <c r="H299" s="80"/>
      <c r="I299" s="103"/>
      <c r="J299" s="103"/>
      <c r="K299" s="104"/>
      <c r="L299" s="104"/>
      <c r="M299" s="103"/>
      <c r="N299" s="84">
        <v>2</v>
      </c>
      <c r="O299" s="84">
        <v>2574.9499999999998</v>
      </c>
      <c r="P299" s="84">
        <v>2574.9499999999998</v>
      </c>
      <c r="Q299" s="84"/>
    </row>
    <row r="300" spans="1:21" s="3" customFormat="1" ht="15" customHeight="1">
      <c r="A300" s="10"/>
      <c r="B300" s="21" t="s">
        <v>227</v>
      </c>
      <c r="C300" s="14"/>
      <c r="D300" s="10"/>
      <c r="E300" s="21"/>
      <c r="F300" s="22"/>
      <c r="G300" s="19" t="s">
        <v>22</v>
      </c>
      <c r="H300" s="80">
        <v>1</v>
      </c>
      <c r="I300" s="103"/>
      <c r="J300" s="103"/>
      <c r="K300" s="104"/>
      <c r="L300" s="104"/>
      <c r="M300" s="87">
        <f>K300-L300</f>
        <v>0</v>
      </c>
      <c r="N300" s="84"/>
      <c r="O300" s="84"/>
      <c r="P300" s="84"/>
      <c r="Q300" s="90">
        <f>O300-P300</f>
        <v>0</v>
      </c>
      <c r="R300" s="20">
        <f t="shared" ref="R300" si="23">P300+L300</f>
        <v>0</v>
      </c>
    </row>
    <row r="301" spans="1:21" s="3" customFormat="1" ht="15" customHeight="1">
      <c r="A301" s="10">
        <v>273</v>
      </c>
      <c r="B301" s="21" t="s">
        <v>228</v>
      </c>
      <c r="C301" s="14" t="s">
        <v>19</v>
      </c>
      <c r="D301" s="10"/>
      <c r="E301" s="21" t="s">
        <v>215</v>
      </c>
      <c r="F301" s="23"/>
      <c r="G301" s="19" t="s">
        <v>22</v>
      </c>
      <c r="H301" s="92">
        <v>10</v>
      </c>
      <c r="I301" s="87">
        <v>4</v>
      </c>
      <c r="J301" s="87">
        <v>4</v>
      </c>
      <c r="K301" s="87">
        <v>4409.58</v>
      </c>
      <c r="L301" s="87">
        <v>4409.58</v>
      </c>
      <c r="M301" s="87">
        <f t="shared" ref="M301:M302" si="24">K301-L301</f>
        <v>0</v>
      </c>
      <c r="N301" s="87">
        <v>11</v>
      </c>
      <c r="O301" s="90">
        <v>20364.900000000001</v>
      </c>
      <c r="P301" s="90">
        <v>20364.900000000001</v>
      </c>
      <c r="Q301" s="90">
        <f>O301-P301</f>
        <v>0</v>
      </c>
      <c r="R301" s="20"/>
      <c r="S301" s="20"/>
      <c r="U301" s="20"/>
    </row>
    <row r="302" spans="1:21" s="3" customFormat="1" ht="15" customHeight="1">
      <c r="A302" s="10">
        <v>274</v>
      </c>
      <c r="B302" s="21" t="s">
        <v>229</v>
      </c>
      <c r="C302" s="14" t="s">
        <v>19</v>
      </c>
      <c r="D302" s="10"/>
      <c r="E302" s="21" t="s">
        <v>24</v>
      </c>
      <c r="F302" s="23"/>
      <c r="G302" s="19" t="s">
        <v>22</v>
      </c>
      <c r="H302" s="92">
        <v>14</v>
      </c>
      <c r="I302" s="87">
        <v>1</v>
      </c>
      <c r="J302" s="87">
        <v>1</v>
      </c>
      <c r="K302" s="87">
        <v>1050.49</v>
      </c>
      <c r="L302" s="87">
        <v>1050.49</v>
      </c>
      <c r="M302" s="87">
        <f t="shared" si="24"/>
        <v>0</v>
      </c>
      <c r="N302" s="87">
        <v>4</v>
      </c>
      <c r="O302" s="90">
        <f>24310.11+5426.44</f>
        <v>29736.55</v>
      </c>
      <c r="P302" s="90">
        <f>24310.11+5426.44</f>
        <v>29736.55</v>
      </c>
      <c r="Q302" s="90">
        <f>O302-P302</f>
        <v>0</v>
      </c>
      <c r="R302" s="20"/>
      <c r="S302" s="20"/>
      <c r="U302" s="20"/>
    </row>
    <row r="303" spans="1:21" s="3" customFormat="1" ht="15" customHeight="1">
      <c r="A303" s="10">
        <v>275</v>
      </c>
      <c r="B303" s="61" t="s">
        <v>229</v>
      </c>
      <c r="C303" s="14" t="s">
        <v>19</v>
      </c>
      <c r="D303" s="10"/>
      <c r="E303" s="21" t="s">
        <v>24</v>
      </c>
      <c r="F303" s="58"/>
      <c r="G303" s="24" t="s">
        <v>25</v>
      </c>
      <c r="H303" s="167"/>
      <c r="I303" s="155"/>
      <c r="J303" s="155"/>
      <c r="K303" s="155"/>
      <c r="L303" s="155"/>
      <c r="M303" s="84"/>
      <c r="N303" s="84"/>
      <c r="O303" s="84"/>
      <c r="P303" s="84"/>
      <c r="Q303" s="84"/>
    </row>
    <row r="304" spans="1:21" s="3" customFormat="1" ht="15" customHeight="1">
      <c r="A304" s="10">
        <v>276</v>
      </c>
      <c r="B304" s="61" t="s">
        <v>230</v>
      </c>
      <c r="C304" s="14" t="s">
        <v>54</v>
      </c>
      <c r="D304" s="10" t="s">
        <v>69</v>
      </c>
      <c r="E304" s="21" t="s">
        <v>24</v>
      </c>
      <c r="F304" s="58"/>
      <c r="G304" s="19" t="s">
        <v>22</v>
      </c>
      <c r="H304" s="177">
        <v>5</v>
      </c>
      <c r="I304" s="87"/>
      <c r="J304" s="87"/>
      <c r="K304" s="87"/>
      <c r="L304" s="87"/>
      <c r="M304" s="87">
        <f>K304-L304</f>
        <v>0</v>
      </c>
      <c r="N304" s="87">
        <v>1</v>
      </c>
      <c r="O304" s="87">
        <v>8968.24</v>
      </c>
      <c r="P304" s="87">
        <v>8968.24</v>
      </c>
      <c r="Q304" s="90">
        <f>O304-P304</f>
        <v>0</v>
      </c>
      <c r="R304" s="20"/>
      <c r="S304" s="20"/>
      <c r="U304" s="20"/>
    </row>
    <row r="305" spans="1:21" s="3" customFormat="1" ht="15" customHeight="1">
      <c r="A305" s="10">
        <v>277</v>
      </c>
      <c r="B305" s="21" t="s">
        <v>230</v>
      </c>
      <c r="C305" s="14" t="s">
        <v>54</v>
      </c>
      <c r="D305" s="10" t="s">
        <v>69</v>
      </c>
      <c r="E305" s="21" t="s">
        <v>24</v>
      </c>
      <c r="F305" s="23"/>
      <c r="G305" s="19" t="s">
        <v>25</v>
      </c>
      <c r="H305" s="80">
        <v>1</v>
      </c>
      <c r="I305" s="84"/>
      <c r="J305" s="84"/>
      <c r="K305" s="84"/>
      <c r="L305" s="84"/>
      <c r="M305" s="84"/>
      <c r="N305" s="84"/>
      <c r="O305" s="84"/>
      <c r="P305" s="84"/>
      <c r="Q305" s="138"/>
      <c r="R305" s="18"/>
    </row>
    <row r="306" spans="1:21" s="3" customFormat="1" ht="15" customHeight="1">
      <c r="A306" s="10">
        <v>278</v>
      </c>
      <c r="B306" s="62" t="s">
        <v>231</v>
      </c>
      <c r="C306" s="63" t="s">
        <v>19</v>
      </c>
      <c r="D306" s="64"/>
      <c r="E306" s="62" t="s">
        <v>24</v>
      </c>
      <c r="F306" s="65"/>
      <c r="G306" s="66" t="s">
        <v>22</v>
      </c>
      <c r="H306" s="92">
        <v>5</v>
      </c>
      <c r="I306" s="87"/>
      <c r="J306" s="87"/>
      <c r="K306" s="87"/>
      <c r="L306" s="87"/>
      <c r="M306" s="87">
        <f>K306-L306</f>
        <v>0</v>
      </c>
      <c r="N306" s="87">
        <v>9</v>
      </c>
      <c r="O306" s="87">
        <v>13678.96</v>
      </c>
      <c r="P306" s="87">
        <v>13678.96</v>
      </c>
      <c r="Q306" s="90">
        <f>O306-P306</f>
        <v>0</v>
      </c>
      <c r="R306" s="20"/>
      <c r="S306" s="20"/>
      <c r="U306" s="20"/>
    </row>
    <row r="307" spans="1:21" s="3" customFormat="1" ht="15" customHeight="1">
      <c r="A307" s="10">
        <v>279</v>
      </c>
      <c r="B307" s="21" t="s">
        <v>232</v>
      </c>
      <c r="C307" s="42" t="s">
        <v>19</v>
      </c>
      <c r="D307" s="50"/>
      <c r="E307" s="21" t="s">
        <v>24</v>
      </c>
      <c r="F307" s="51"/>
      <c r="G307" s="19" t="s">
        <v>25</v>
      </c>
      <c r="H307" s="181"/>
      <c r="I307" s="84"/>
      <c r="J307" s="84"/>
      <c r="K307" s="138"/>
      <c r="L307" s="138"/>
      <c r="M307" s="84"/>
      <c r="N307" s="104"/>
      <c r="O307" s="104"/>
      <c r="P307" s="104"/>
      <c r="Q307" s="84"/>
      <c r="R307" s="18"/>
    </row>
    <row r="308" spans="1:21" s="3" customFormat="1" ht="15" customHeight="1">
      <c r="A308" s="10">
        <v>280</v>
      </c>
      <c r="B308" s="21" t="s">
        <v>233</v>
      </c>
      <c r="C308" s="42" t="s">
        <v>19</v>
      </c>
      <c r="D308" s="43"/>
      <c r="E308" s="21" t="s">
        <v>24</v>
      </c>
      <c r="F308" s="23"/>
      <c r="G308" s="19" t="s">
        <v>22</v>
      </c>
      <c r="H308" s="177"/>
      <c r="I308" s="87"/>
      <c r="J308" s="87"/>
      <c r="K308" s="87"/>
      <c r="L308" s="87"/>
      <c r="M308" s="87">
        <f>K308-L308</f>
        <v>0</v>
      </c>
      <c r="N308" s="87"/>
      <c r="O308" s="87"/>
      <c r="P308" s="87"/>
      <c r="Q308" s="90">
        <f>O308-P308</f>
        <v>0</v>
      </c>
      <c r="R308" s="20">
        <f t="shared" ref="R308:R309" si="25">P308+L308</f>
        <v>0</v>
      </c>
      <c r="S308" s="20"/>
      <c r="U308" s="20"/>
    </row>
    <row r="309" spans="1:21" s="3" customFormat="1" ht="15" customHeight="1">
      <c r="A309" s="10">
        <v>281</v>
      </c>
      <c r="B309" s="21" t="s">
        <v>234</v>
      </c>
      <c r="C309" s="42" t="s">
        <v>19</v>
      </c>
      <c r="D309" s="64"/>
      <c r="E309" s="21" t="s">
        <v>235</v>
      </c>
      <c r="F309" s="23"/>
      <c r="G309" s="27" t="s">
        <v>22</v>
      </c>
      <c r="H309" s="92"/>
      <c r="I309" s="87"/>
      <c r="J309" s="87"/>
      <c r="K309" s="87"/>
      <c r="L309" s="87"/>
      <c r="M309" s="87">
        <f>K309-L309</f>
        <v>0</v>
      </c>
      <c r="N309" s="87"/>
      <c r="O309" s="90"/>
      <c r="P309" s="90"/>
      <c r="Q309" s="90">
        <f>O309-P309</f>
        <v>0</v>
      </c>
      <c r="R309" s="20">
        <f t="shared" si="25"/>
        <v>0</v>
      </c>
      <c r="S309" s="20"/>
      <c r="U309" s="20"/>
    </row>
    <row r="310" spans="1:21" s="3" customFormat="1" ht="15" customHeight="1">
      <c r="A310" s="10">
        <v>282</v>
      </c>
      <c r="B310" s="29" t="s">
        <v>234</v>
      </c>
      <c r="C310" s="42" t="s">
        <v>19</v>
      </c>
      <c r="D310" s="215"/>
      <c r="E310" s="21" t="s">
        <v>235</v>
      </c>
      <c r="F310" s="67"/>
      <c r="G310" s="68" t="s">
        <v>25</v>
      </c>
      <c r="H310" s="167"/>
      <c r="I310" s="84"/>
      <c r="J310" s="84"/>
      <c r="K310" s="84"/>
      <c r="L310" s="84"/>
      <c r="M310" s="84"/>
      <c r="N310" s="84"/>
      <c r="O310" s="138"/>
      <c r="P310" s="155"/>
      <c r="Q310" s="84"/>
      <c r="R310" s="20"/>
      <c r="S310" s="20"/>
      <c r="U310" s="20"/>
    </row>
    <row r="311" spans="1:21" s="3" customFormat="1" ht="13.15" customHeight="1">
      <c r="A311" s="10"/>
      <c r="B311" s="21" t="s">
        <v>247</v>
      </c>
      <c r="C311" s="42"/>
      <c r="D311" s="43"/>
      <c r="E311" s="21"/>
      <c r="F311" s="23"/>
      <c r="G311" s="27" t="s">
        <v>22</v>
      </c>
      <c r="H311" s="177">
        <v>2</v>
      </c>
      <c r="I311" s="87">
        <v>1</v>
      </c>
      <c r="J311" s="87">
        <v>1</v>
      </c>
      <c r="K311" s="87">
        <v>1200.57</v>
      </c>
      <c r="L311" s="87">
        <v>1200.57</v>
      </c>
      <c r="M311" s="87">
        <f>K311-L311</f>
        <v>0</v>
      </c>
      <c r="N311" s="87"/>
      <c r="O311" s="87"/>
      <c r="P311" s="87"/>
      <c r="Q311" s="90">
        <f>O311-P311</f>
        <v>0</v>
      </c>
      <c r="R311" s="20"/>
    </row>
    <row r="312" spans="1:21" s="3" customFormat="1" ht="13.15" customHeight="1">
      <c r="A312" s="10">
        <v>283</v>
      </c>
      <c r="B312" s="69" t="s">
        <v>236</v>
      </c>
      <c r="C312" s="42" t="s">
        <v>19</v>
      </c>
      <c r="D312" s="70"/>
      <c r="E312" s="21" t="s">
        <v>24</v>
      </c>
      <c r="F312" s="26"/>
      <c r="G312" s="19" t="s">
        <v>22</v>
      </c>
      <c r="H312" s="207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ref="R312" si="26">P312+L312</f>
        <v>0</v>
      </c>
      <c r="S312" s="20"/>
      <c r="U312" s="20"/>
    </row>
    <row r="313" spans="1:21" s="3" customFormat="1" ht="15" customHeight="1">
      <c r="A313" s="10">
        <v>284</v>
      </c>
      <c r="B313" s="69" t="s">
        <v>236</v>
      </c>
      <c r="C313" s="42" t="s">
        <v>19</v>
      </c>
      <c r="D313" s="39"/>
      <c r="E313" s="21" t="s">
        <v>24</v>
      </c>
      <c r="F313" s="39"/>
      <c r="G313" s="35" t="s">
        <v>25</v>
      </c>
      <c r="H313" s="96"/>
      <c r="I313" s="155"/>
      <c r="J313" s="155"/>
      <c r="K313" s="155"/>
      <c r="L313" s="155"/>
      <c r="M313" s="84"/>
      <c r="N313" s="104"/>
      <c r="O313" s="104"/>
      <c r="P313" s="104"/>
      <c r="Q313" s="84"/>
    </row>
    <row r="314" spans="1:21" s="3" customFormat="1" ht="15" customHeight="1">
      <c r="A314" s="10">
        <v>286</v>
      </c>
      <c r="B314" s="71" t="s">
        <v>237</v>
      </c>
      <c r="C314" s="72" t="s">
        <v>19</v>
      </c>
      <c r="D314" s="73"/>
      <c r="E314" s="73" t="s">
        <v>24</v>
      </c>
      <c r="F314" s="73"/>
      <c r="G314" s="74" t="s">
        <v>25</v>
      </c>
      <c r="H314" s="80">
        <v>15</v>
      </c>
      <c r="I314" s="209"/>
      <c r="J314" s="209"/>
      <c r="K314" s="94"/>
      <c r="L314" s="94"/>
      <c r="M314" s="84"/>
      <c r="N314" s="209"/>
      <c r="O314" s="210"/>
      <c r="P314" s="210"/>
      <c r="Q314" s="84"/>
    </row>
    <row r="315" spans="1:21" s="75" customFormat="1" ht="15" customHeight="1">
      <c r="A315" s="10">
        <v>287</v>
      </c>
      <c r="B315" s="34" t="s">
        <v>238</v>
      </c>
      <c r="C315" s="14" t="s">
        <v>54</v>
      </c>
      <c r="D315" s="10" t="s">
        <v>69</v>
      </c>
      <c r="E315" s="21" t="s">
        <v>24</v>
      </c>
      <c r="F315" s="23"/>
      <c r="G315" s="19" t="s">
        <v>22</v>
      </c>
      <c r="H315" s="177">
        <v>5</v>
      </c>
      <c r="I315" s="87">
        <v>3</v>
      </c>
      <c r="J315" s="87">
        <v>3</v>
      </c>
      <c r="K315" s="90">
        <v>2726.29</v>
      </c>
      <c r="L315" s="90">
        <v>2726.29</v>
      </c>
      <c r="M315" s="87">
        <f>K315-L315</f>
        <v>0</v>
      </c>
      <c r="N315" s="87">
        <v>7</v>
      </c>
      <c r="O315" s="87">
        <v>25987.72</v>
      </c>
      <c r="P315" s="87">
        <v>25987.72</v>
      </c>
      <c r="Q315" s="90">
        <f>O315-P315</f>
        <v>0</v>
      </c>
      <c r="R315" s="20"/>
      <c r="S315" s="20"/>
      <c r="U315" s="20"/>
    </row>
    <row r="316" spans="1:21" s="3" customFormat="1" ht="15" customHeight="1">
      <c r="A316" s="10">
        <v>288</v>
      </c>
      <c r="B316" s="61" t="s">
        <v>238</v>
      </c>
      <c r="C316" s="14" t="s">
        <v>54</v>
      </c>
      <c r="D316" s="10" t="s">
        <v>7</v>
      </c>
      <c r="E316" s="21" t="s">
        <v>24</v>
      </c>
      <c r="F316" s="44"/>
      <c r="G316" s="35" t="s">
        <v>25</v>
      </c>
      <c r="H316" s="167">
        <v>3</v>
      </c>
      <c r="I316" s="84"/>
      <c r="J316" s="84"/>
      <c r="K316" s="84"/>
      <c r="L316" s="84"/>
      <c r="M316" s="84"/>
      <c r="N316" s="104"/>
      <c r="O316" s="104"/>
      <c r="P316" s="104"/>
      <c r="Q316" s="84"/>
    </row>
    <row r="317" spans="1:21" s="3" customFormat="1" ht="15" customHeight="1">
      <c r="A317" s="10"/>
      <c r="B317" s="61" t="s">
        <v>256</v>
      </c>
      <c r="C317" s="14"/>
      <c r="D317" s="10"/>
      <c r="E317" s="21"/>
      <c r="F317" s="44"/>
      <c r="G317" s="35" t="s">
        <v>22</v>
      </c>
      <c r="H317" s="167">
        <v>5</v>
      </c>
      <c r="I317" s="84"/>
      <c r="J317" s="84"/>
      <c r="K317" s="84"/>
      <c r="L317" s="84"/>
      <c r="M317" s="84"/>
      <c r="N317" s="104"/>
      <c r="O317" s="104"/>
      <c r="P317" s="104"/>
      <c r="Q317" s="84"/>
      <c r="R317" s="20">
        <f>P317+L317</f>
        <v>0</v>
      </c>
    </row>
    <row r="318" spans="1:21" s="3" customFormat="1" ht="14.45" customHeight="1">
      <c r="B318" s="76"/>
      <c r="H318" s="77">
        <f t="shared" ref="H318:Q318" si="27">SUM(H10:H317)</f>
        <v>1226</v>
      </c>
      <c r="I318" s="77">
        <f t="shared" si="27"/>
        <v>220</v>
      </c>
      <c r="J318" s="77">
        <f t="shared" si="27"/>
        <v>223</v>
      </c>
      <c r="K318" s="78">
        <f t="shared" si="27"/>
        <v>359318.2099999999</v>
      </c>
      <c r="L318" s="78">
        <f t="shared" si="27"/>
        <v>341596.77999999997</v>
      </c>
      <c r="M318" s="77">
        <f t="shared" si="27"/>
        <v>17721.43</v>
      </c>
      <c r="N318" s="77">
        <f t="shared" si="27"/>
        <v>1044</v>
      </c>
      <c r="O318" s="77">
        <f t="shared" si="27"/>
        <v>2932249.3799999985</v>
      </c>
      <c r="P318" s="77">
        <f t="shared" si="27"/>
        <v>2744068.5899999994</v>
      </c>
      <c r="Q318" s="77">
        <f t="shared" si="27"/>
        <v>197849.99</v>
      </c>
    </row>
    <row r="319" spans="1:21" s="3" customFormat="1" ht="15" customHeight="1"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1:21" s="3" customFormat="1" ht="15" customHeight="1">
      <c r="B320" s="214"/>
      <c r="G320" s="214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9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</sheetData>
  <autoFilter ref="A9:AMG318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1"/>
  <sheetViews>
    <sheetView topLeftCell="A7" zoomScaleNormal="10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2" sqref="H12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v>4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1">P12+L12</f>
        <v>2348.42</v>
      </c>
      <c r="S12" s="20"/>
      <c r="U12" s="20"/>
    </row>
    <row r="13" spans="1:21" s="3" customFormat="1" ht="15" customHeight="1">
      <c r="A13" s="10">
        <v>5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/>
      <c r="J13" s="87"/>
      <c r="K13" s="87"/>
      <c r="L13" s="87"/>
      <c r="M13" s="87">
        <f>K13-L13</f>
        <v>0</v>
      </c>
      <c r="N13" s="87"/>
      <c r="O13" s="93"/>
      <c r="P13" s="93"/>
      <c r="Q13" s="90">
        <f>O13-P13</f>
        <v>0</v>
      </c>
      <c r="R13" s="20">
        <f t="shared" si="1"/>
        <v>0</v>
      </c>
      <c r="S13" s="20"/>
      <c r="U13" s="20"/>
    </row>
    <row r="14" spans="1:21" s="3" customFormat="1" ht="15" customHeight="1">
      <c r="A14" s="10">
        <v>6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9</v>
      </c>
      <c r="I14" s="84"/>
      <c r="J14" s="84"/>
      <c r="K14" s="94"/>
      <c r="L14" s="94"/>
      <c r="M14" s="84"/>
      <c r="N14" s="84"/>
      <c r="O14" s="95"/>
      <c r="P14" s="95"/>
      <c r="Q14" s="84"/>
    </row>
    <row r="15" spans="1:21" s="3" customFormat="1" ht="15" customHeight="1">
      <c r="A15" s="10">
        <v>7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/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2">P16+L16</f>
        <v>0</v>
      </c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2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16</v>
      </c>
      <c r="I19" s="101">
        <v>7</v>
      </c>
      <c r="J19" s="101">
        <v>7</v>
      </c>
      <c r="K19" s="101">
        <f>434.4+9745.2</f>
        <v>10179.6</v>
      </c>
      <c r="L19" s="101">
        <v>434.4</v>
      </c>
      <c r="M19" s="87">
        <f>K19-L19</f>
        <v>9745.2000000000007</v>
      </c>
      <c r="N19" s="101">
        <v>10</v>
      </c>
      <c r="O19" s="102">
        <f>15006.17+4785.26</f>
        <v>19791.43</v>
      </c>
      <c r="P19" s="102">
        <v>15006.17</v>
      </c>
      <c r="Q19" s="90">
        <f>O19-P19</f>
        <v>4785.26</v>
      </c>
      <c r="R19" s="20">
        <f>P19+L19</f>
        <v>15440.57</v>
      </c>
      <c r="S19" s="20"/>
      <c r="U19" s="20"/>
    </row>
    <row r="20" spans="1:1021" ht="15" customHeight="1">
      <c r="A20" s="10">
        <v>27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/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v>11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v>12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3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13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3"/>
        <v>0</v>
      </c>
      <c r="S24" s="20"/>
      <c r="U24" s="20"/>
    </row>
    <row r="25" spans="1:1021" ht="15" customHeight="1">
      <c r="A25" s="10">
        <v>14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v>15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10</v>
      </c>
      <c r="I26" s="101"/>
      <c r="J26" s="101"/>
      <c r="K26" s="101"/>
      <c r="L26" s="101"/>
      <c r="M26" s="87">
        <f>K26-L26</f>
        <v>0</v>
      </c>
      <c r="N26" s="101">
        <v>10</v>
      </c>
      <c r="O26" s="102">
        <f>21360.72+10038.23</f>
        <v>31398.95</v>
      </c>
      <c r="P26" s="102">
        <f>21360.72+10038.23</f>
        <v>31398.95</v>
      </c>
      <c r="Q26" s="90">
        <f>O26-P26</f>
        <v>0</v>
      </c>
      <c r="R26" s="20">
        <f>P26+L26</f>
        <v>31398.95</v>
      </c>
    </row>
    <row r="27" spans="1:1021" s="3" customFormat="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/>
      <c r="O27" s="95"/>
      <c r="P27" s="95"/>
      <c r="Q27" s="84"/>
      <c r="R27" s="20"/>
      <c r="S27" s="20"/>
      <c r="U27" s="20"/>
    </row>
    <row r="28" spans="1:102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12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>
        <f>P30+L30</f>
        <v>5044.8</v>
      </c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5</v>
      </c>
      <c r="I31" s="217"/>
      <c r="J31" s="217"/>
      <c r="K31" s="219"/>
      <c r="L31" s="220"/>
      <c r="M31" s="105"/>
      <c r="N31" s="221">
        <v>2</v>
      </c>
      <c r="O31" s="221">
        <v>7146.8</v>
      </c>
      <c r="P31" s="221">
        <v>7146.8</v>
      </c>
      <c r="Q31" s="107">
        <v>0</v>
      </c>
      <c r="R31" s="20"/>
      <c r="S31" s="20"/>
      <c r="U31" s="20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5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12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5</v>
      </c>
      <c r="I40" s="87">
        <v>1</v>
      </c>
      <c r="J40" s="87">
        <v>1</v>
      </c>
      <c r="K40" s="87">
        <v>1040.49</v>
      </c>
      <c r="L40" s="87"/>
      <c r="M40" s="87">
        <f>K40-L40</f>
        <v>1040.49</v>
      </c>
      <c r="N40" s="87">
        <v>7</v>
      </c>
      <c r="O40" s="99">
        <f>21027.9+12472.94+1067.82</f>
        <v>34568.660000000003</v>
      </c>
      <c r="P40" s="99">
        <f>21027.9+12472.94</f>
        <v>33500.840000000004</v>
      </c>
      <c r="Q40" s="90">
        <f>O40-P40</f>
        <v>1067.8199999999997</v>
      </c>
      <c r="R40" s="20">
        <f>P40+L40</f>
        <v>33500.840000000004</v>
      </c>
      <c r="S40" s="20"/>
      <c r="U40" s="20"/>
    </row>
    <row r="41" spans="1:1021" ht="15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6</v>
      </c>
      <c r="I41" s="104"/>
      <c r="J41" s="104"/>
      <c r="K41" s="104"/>
      <c r="L41" s="104"/>
      <c r="M41" s="104"/>
      <c r="N41" s="104"/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25</v>
      </c>
      <c r="I42" s="87">
        <v>11</v>
      </c>
      <c r="J42" s="87">
        <v>11</v>
      </c>
      <c r="K42" s="87">
        <f>4882.74+17250.03</f>
        <v>22132.769999999997</v>
      </c>
      <c r="L42" s="87"/>
      <c r="M42" s="87">
        <f>K42-L42</f>
        <v>22132.769999999997</v>
      </c>
      <c r="N42" s="87">
        <v>53</v>
      </c>
      <c r="O42" s="93">
        <f>90403.21+67023.65+5822.01</f>
        <v>163248.87</v>
      </c>
      <c r="P42" s="93">
        <v>87843.89</v>
      </c>
      <c r="Q42" s="90">
        <f>O42-P42</f>
        <v>75404.98</v>
      </c>
      <c r="R42" s="20">
        <f>P42+L42</f>
        <v>87843.89</v>
      </c>
      <c r="S42" s="20"/>
      <c r="U42" s="20"/>
    </row>
    <row r="43" spans="1:1021" ht="15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4">P44+L44</f>
        <v>0</v>
      </c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10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>
        <f t="shared" si="4"/>
        <v>39357.18</v>
      </c>
      <c r="S45" s="20"/>
      <c r="U45" s="20"/>
    </row>
    <row r="46" spans="1:1021" ht="15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/>
      <c r="M47" s="87">
        <f>K47-L47</f>
        <v>2041.39</v>
      </c>
      <c r="N47" s="87">
        <v>19</v>
      </c>
      <c r="O47" s="87">
        <f>19411.51+9160.18+5372.15</f>
        <v>33943.839999999997</v>
      </c>
      <c r="P47" s="87">
        <v>19411.509999999998</v>
      </c>
      <c r="Q47" s="90">
        <f>O47-P47</f>
        <v>14532.329999999998</v>
      </c>
      <c r="R47" s="20">
        <f>P47+L47</f>
        <v>19411.509999999998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/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9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211"/>
      <c r="P52" s="136"/>
      <c r="Q52" s="137"/>
    </row>
    <row r="53" spans="1:1021" ht="15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/>
      <c r="J53" s="83"/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8</v>
      </c>
      <c r="J56" s="87">
        <v>8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/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4</v>
      </c>
      <c r="O58" s="93">
        <v>55454.89</v>
      </c>
      <c r="P58" s="93">
        <v>55454.89</v>
      </c>
      <c r="Q58" s="90">
        <f>O58-P58</f>
        <v>0</v>
      </c>
      <c r="R58" s="20">
        <f t="shared" ref="R58:R59" si="5">P58+L58</f>
        <v>55454.89</v>
      </c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37</v>
      </c>
      <c r="I59" s="101">
        <v>20</v>
      </c>
      <c r="J59" s="101">
        <v>20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5"/>
        <v>160987.75</v>
      </c>
      <c r="S59" s="20"/>
      <c r="U59" s="20"/>
    </row>
    <row r="60" spans="1:1021" s="3" customFormat="1" ht="15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/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/>
      <c r="J64" s="87"/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18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6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7">P66+L66</f>
        <v>69443.95</v>
      </c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12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7"/>
        <v>21461.84</v>
      </c>
      <c r="S67" s="20"/>
      <c r="U67" s="20"/>
    </row>
    <row r="68" spans="1:1021" s="3" customFormat="1" ht="15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/>
      <c r="O68" s="121"/>
      <c r="P68" s="121"/>
      <c r="Q68" s="104"/>
    </row>
    <row r="69" spans="1:1021" ht="15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/>
      <c r="J69" s="97"/>
      <c r="K69" s="97"/>
      <c r="L69" s="97"/>
      <c r="M69" s="84"/>
      <c r="N69" s="97"/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5</v>
      </c>
      <c r="I70" s="87"/>
      <c r="J70" s="87"/>
      <c r="K70" s="87"/>
      <c r="L70" s="87"/>
      <c r="M70" s="87">
        <f>K70-L70</f>
        <v>0</v>
      </c>
      <c r="N70" s="87"/>
      <c r="O70" s="87"/>
      <c r="P70" s="87"/>
      <c r="Q70" s="90">
        <f>O70-P70</f>
        <v>0</v>
      </c>
      <c r="R70" s="20">
        <f>P70+L70</f>
        <v>0</v>
      </c>
      <c r="S70" s="20"/>
      <c r="U70" s="20"/>
    </row>
    <row r="71" spans="1:1021" ht="15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10</v>
      </c>
      <c r="I74" s="87"/>
      <c r="J74" s="87"/>
      <c r="K74" s="87"/>
      <c r="L74" s="87"/>
      <c r="M74" s="87">
        <f>K74-L74</f>
        <v>0</v>
      </c>
      <c r="N74" s="109">
        <v>40</v>
      </c>
      <c r="O74" s="145">
        <f>26721.2+80048.76</f>
        <v>106769.95999999999</v>
      </c>
      <c r="P74" s="145">
        <f>26721.2+80048.76</f>
        <v>106769.95999999999</v>
      </c>
      <c r="Q74" s="90">
        <f>O74-P74</f>
        <v>0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4</v>
      </c>
      <c r="O75" s="129">
        <v>8460.5499999999993</v>
      </c>
      <c r="P75" s="129">
        <v>8460.5499999999993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/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17</v>
      </c>
      <c r="I77" s="87">
        <v>11</v>
      </c>
      <c r="J77" s="87">
        <v>11</v>
      </c>
      <c r="K77" s="87">
        <f>2146.88+12068.7</f>
        <v>14215.580000000002</v>
      </c>
      <c r="L77" s="87">
        <v>2146.88</v>
      </c>
      <c r="M77" s="87">
        <f>K77-L77</f>
        <v>12068.7</v>
      </c>
      <c r="N77" s="146">
        <v>36</v>
      </c>
      <c r="O77" s="147">
        <f>89309.05+9467.63</f>
        <v>98776.680000000008</v>
      </c>
      <c r="P77" s="147">
        <v>89309.05</v>
      </c>
      <c r="Q77" s="90">
        <f>O77-P77</f>
        <v>9467.6300000000047</v>
      </c>
      <c r="R77" s="20">
        <f t="shared" ref="R77:R79" si="8">P77+L77</f>
        <v>91455.930000000008</v>
      </c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8"/>
        <v>0</v>
      </c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4</v>
      </c>
      <c r="O79" s="147">
        <v>4988.75</v>
      </c>
      <c r="P79" s="147">
        <v>4988.75</v>
      </c>
      <c r="Q79" s="90">
        <f>O79-P79</f>
        <v>0</v>
      </c>
      <c r="R79" s="20">
        <f t="shared" si="8"/>
        <v>4988.75</v>
      </c>
      <c r="S79" s="20"/>
      <c r="U79" s="20"/>
    </row>
    <row r="80" spans="1:1021" s="3" customFormat="1" ht="15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/>
      <c r="J80" s="105"/>
      <c r="K80" s="104"/>
      <c r="L80" s="106"/>
      <c r="M80" s="105"/>
      <c r="N80" s="107">
        <v>3</v>
      </c>
      <c r="O80" s="108">
        <v>4140.9399999999996</v>
      </c>
      <c r="P80" s="108">
        <v>5402.14</v>
      </c>
      <c r="Q80" s="107">
        <v>1261.2</v>
      </c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7</v>
      </c>
      <c r="I81" s="87"/>
      <c r="J81" s="87"/>
      <c r="K81" s="87"/>
      <c r="L81" s="87"/>
      <c r="M81" s="87">
        <f>K81-L81</f>
        <v>0</v>
      </c>
      <c r="N81" s="87">
        <v>9</v>
      </c>
      <c r="O81" s="93">
        <v>16279.48</v>
      </c>
      <c r="P81" s="93">
        <v>16279.48</v>
      </c>
      <c r="Q81" s="90">
        <f>O81-P81</f>
        <v>0</v>
      </c>
      <c r="R81" s="20">
        <f t="shared" ref="R81:R83" si="9">P81+L81</f>
        <v>16279.48</v>
      </c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3</v>
      </c>
      <c r="I82" s="87"/>
      <c r="J82" s="87"/>
      <c r="K82" s="90"/>
      <c r="L82" s="90"/>
      <c r="M82" s="87">
        <f>K82-L82</f>
        <v>0</v>
      </c>
      <c r="N82" s="87">
        <v>9</v>
      </c>
      <c r="O82" s="90">
        <v>12065.88</v>
      </c>
      <c r="P82" s="90">
        <v>12065.88</v>
      </c>
      <c r="Q82" s="90">
        <f>O82-P82</f>
        <v>0</v>
      </c>
      <c r="R82" s="20">
        <f t="shared" si="9"/>
        <v>12065.88</v>
      </c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10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>
        <f t="shared" si="9"/>
        <v>64150.07</v>
      </c>
      <c r="S83" s="20"/>
      <c r="U83" s="20"/>
    </row>
    <row r="84" spans="1:21" s="3" customFormat="1" ht="15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/>
      <c r="O84" s="95"/>
      <c r="P84" s="95"/>
      <c r="Q84" s="84"/>
    </row>
    <row r="85" spans="1:21" s="3" customFormat="1" ht="15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5</v>
      </c>
      <c r="I85" s="84"/>
      <c r="J85" s="84"/>
      <c r="K85" s="84"/>
      <c r="L85" s="84"/>
      <c r="M85" s="84"/>
      <c r="N85" s="84">
        <v>5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35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11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2">P86+L86</f>
        <v>53668.729999999996</v>
      </c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5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2"/>
        <v>50530.2</v>
      </c>
      <c r="S87" s="20"/>
      <c r="U87" s="20"/>
    </row>
    <row r="88" spans="1:21" s="3" customFormat="1" ht="15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9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3">P91+L91</f>
        <v>15251.49</v>
      </c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5</v>
      </c>
      <c r="I92" s="87"/>
      <c r="J92" s="87"/>
      <c r="K92" s="87"/>
      <c r="L92" s="87"/>
      <c r="M92" s="87">
        <f>K92-L92</f>
        <v>0</v>
      </c>
      <c r="N92" s="87"/>
      <c r="O92" s="93"/>
      <c r="P92" s="93"/>
      <c r="Q92" s="90">
        <f>O92-P92</f>
        <v>0</v>
      </c>
      <c r="R92" s="20">
        <f t="shared" si="13"/>
        <v>0</v>
      </c>
      <c r="S92" s="20"/>
      <c r="U92" s="20"/>
    </row>
    <row r="93" spans="1:21" s="3" customFormat="1" ht="15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4">P95+L95</f>
        <v>0</v>
      </c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4"/>
        <v>0</v>
      </c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4"/>
        <v>0</v>
      </c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4"/>
        <v>12151.11</v>
      </c>
      <c r="S98" s="20"/>
      <c r="U98" s="20"/>
    </row>
    <row r="99" spans="1:1021" s="3" customFormat="1" ht="15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5</v>
      </c>
      <c r="I100" s="87">
        <v>2</v>
      </c>
      <c r="J100" s="87">
        <v>2</v>
      </c>
      <c r="K100" s="87">
        <v>2348.12</v>
      </c>
      <c r="L100" s="87"/>
      <c r="M100" s="87">
        <f>K100-L100</f>
        <v>2348.12</v>
      </c>
      <c r="N100" s="87">
        <v>7</v>
      </c>
      <c r="O100" s="93">
        <f>3225.52+8240.21</f>
        <v>11465.73</v>
      </c>
      <c r="P100" s="93">
        <v>3225.52</v>
      </c>
      <c r="Q100" s="90">
        <f>O100-P100</f>
        <v>8240.2099999999991</v>
      </c>
      <c r="R100" s="20">
        <f>P100+L100</f>
        <v>3225.52</v>
      </c>
      <c r="S100" s="20"/>
      <c r="U100" s="20"/>
    </row>
    <row r="101" spans="1:1021" s="3" customFormat="1" ht="15" customHeight="1">
      <c r="A101" s="10"/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3</v>
      </c>
      <c r="I102" s="101"/>
      <c r="J102" s="101"/>
      <c r="K102" s="144"/>
      <c r="L102" s="144"/>
      <c r="M102" s="87">
        <f>K102-L102</f>
        <v>0</v>
      </c>
      <c r="N102" s="101">
        <v>22</v>
      </c>
      <c r="O102" s="101">
        <f>8395.23+2535.31+31117.14</f>
        <v>42047.68</v>
      </c>
      <c r="P102" s="101">
        <f>8395.23+2535.31+31117.14</f>
        <v>42047.68</v>
      </c>
      <c r="Q102" s="90">
        <f>O102-P102</f>
        <v>0</v>
      </c>
      <c r="R102" s="20">
        <f>P102+L102</f>
        <v>42047.68</v>
      </c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5">P105+L105</f>
        <v>0</v>
      </c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5"/>
        <v>31689.03</v>
      </c>
      <c r="S106" s="20"/>
      <c r="U106" s="20"/>
    </row>
    <row r="107" spans="1:1021" s="3" customFormat="1" ht="15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/>
      <c r="O107" s="95"/>
      <c r="P107" s="95"/>
      <c r="Q107" s="84"/>
    </row>
    <row r="108" spans="1:1021" s="3" customFormat="1" ht="15" customHeight="1">
      <c r="A108" s="10">
        <v>95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/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v>8911.8700000000008</v>
      </c>
      <c r="M112" s="87">
        <f>K112-L112</f>
        <v>15731.860000000002</v>
      </c>
      <c r="N112" s="146">
        <v>4</v>
      </c>
      <c r="O112" s="156">
        <f>7168.2+2760.55</f>
        <v>9928.75</v>
      </c>
      <c r="P112" s="156">
        <v>7168.2</v>
      </c>
      <c r="Q112" s="90">
        <f>O112-P112</f>
        <v>2760.55</v>
      </c>
      <c r="R112" s="20">
        <f>P112+L112</f>
        <v>16080.07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v>98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/>
      <c r="O113" s="95"/>
      <c r="P113" s="95"/>
      <c r="Q113" s="138"/>
      <c r="R113" s="18"/>
    </row>
    <row r="114" spans="1:1021" s="3" customFormat="1" ht="15" customHeight="1">
      <c r="A114" s="10">
        <v>99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12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v>100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/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v>101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/>
      <c r="J116" s="87"/>
      <c r="K116" s="87"/>
      <c r="L116" s="87"/>
      <c r="M116" s="87">
        <f>K116-L116</f>
        <v>0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v>102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v>103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9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v>104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v>105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</f>
        <v>15817.49</v>
      </c>
      <c r="Q120" s="90">
        <f>O120-P120</f>
        <v>29897.760000000002</v>
      </c>
      <c r="R120" s="20">
        <f>P120+L120</f>
        <v>15817.49</v>
      </c>
      <c r="S120" s="20"/>
      <c r="U120" s="20"/>
    </row>
    <row r="121" spans="1:1021" s="3" customFormat="1" ht="15" customHeight="1">
      <c r="A121" s="10">
        <v>106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/>
      <c r="O121" s="95"/>
      <c r="P121" s="95"/>
      <c r="Q121" s="84"/>
    </row>
    <row r="122" spans="1:1021" s="3" customFormat="1" ht="15" customHeight="1">
      <c r="A122" s="10">
        <v>107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18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v>108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4</v>
      </c>
      <c r="I123" s="103"/>
      <c r="J123" s="103"/>
      <c r="K123" s="104"/>
      <c r="L123" s="104"/>
      <c r="M123" s="103"/>
      <c r="N123" s="103">
        <v>4</v>
      </c>
      <c r="O123" s="154">
        <v>17546.599999999999</v>
      </c>
      <c r="P123" s="105">
        <v>17546.599999999999</v>
      </c>
      <c r="Q123" s="105"/>
    </row>
    <row r="124" spans="1:1021" s="3" customFormat="1" ht="15" customHeight="1">
      <c r="A124" s="10">
        <v>109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v>110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v>111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v>112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6">P127+L127</f>
        <v>2039.11</v>
      </c>
      <c r="S127" s="20"/>
      <c r="U127" s="20"/>
    </row>
    <row r="128" spans="1:1021" s="3" customFormat="1" ht="15" customHeight="1">
      <c r="A128" s="10">
        <v>113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2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6"/>
        <v>10428.540000000001</v>
      </c>
      <c r="S128" s="20"/>
      <c r="U128" s="20"/>
    </row>
    <row r="129" spans="1:1021" s="3" customFormat="1" ht="15" customHeight="1">
      <c r="A129" s="10">
        <v>114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v>115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15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v>116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v>117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6</v>
      </c>
      <c r="J132" s="87">
        <v>6</v>
      </c>
      <c r="K132" s="87">
        <f>2355.75+2847.24</f>
        <v>5202.99</v>
      </c>
      <c r="L132" s="87">
        <v>2355.75</v>
      </c>
      <c r="M132" s="87">
        <f>K132-L132</f>
        <v>2847.24</v>
      </c>
      <c r="N132" s="87">
        <v>5</v>
      </c>
      <c r="O132" s="93">
        <f>13232.17+6299.15</f>
        <v>19531.32</v>
      </c>
      <c r="P132" s="93">
        <v>13232.17</v>
      </c>
      <c r="Q132" s="90">
        <f>O132-P132</f>
        <v>6299.15</v>
      </c>
      <c r="R132" s="20">
        <f>P132+L132</f>
        <v>15587.92</v>
      </c>
      <c r="S132" s="20"/>
      <c r="U132" s="20"/>
    </row>
    <row r="133" spans="1:1021" s="3" customFormat="1" ht="15" customHeight="1">
      <c r="A133" s="10">
        <v>118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v>119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120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v>121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5</v>
      </c>
      <c r="I136" s="105"/>
      <c r="J136" s="105"/>
      <c r="K136" s="106"/>
      <c r="L136" s="106"/>
      <c r="M136" s="105"/>
      <c r="N136" s="107">
        <v>6</v>
      </c>
      <c r="O136" s="108">
        <v>15126.4</v>
      </c>
      <c r="P136" s="107">
        <v>16597.8</v>
      </c>
      <c r="Q136" s="107">
        <v>1471.4</v>
      </c>
    </row>
    <row r="137" spans="1:1021" s="3" customFormat="1" ht="15" customHeight="1">
      <c r="A137" s="10">
        <v>122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7</v>
      </c>
      <c r="I137" s="157">
        <v>3</v>
      </c>
      <c r="J137" s="157">
        <v>3</v>
      </c>
      <c r="K137" s="158">
        <v>1865.14</v>
      </c>
      <c r="L137" s="158"/>
      <c r="M137" s="87">
        <f>K137-L137</f>
        <v>1865.14</v>
      </c>
      <c r="N137" s="159">
        <v>1</v>
      </c>
      <c r="O137" s="160">
        <v>693.66</v>
      </c>
      <c r="P137" s="160"/>
      <c r="Q137" s="90">
        <f>O137-P137</f>
        <v>693.66</v>
      </c>
      <c r="R137" s="20">
        <f>P137+L137</f>
        <v>0</v>
      </c>
      <c r="S137" s="20"/>
      <c r="U137" s="20"/>
    </row>
    <row r="138" spans="1:1021" s="3" customFormat="1" ht="15" customHeight="1">
      <c r="A138" s="10">
        <v>123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/>
      <c r="O138" s="161"/>
      <c r="P138" s="161"/>
      <c r="Q138" s="106"/>
      <c r="R138" s="18"/>
    </row>
    <row r="139" spans="1:1021" s="18" customFormat="1" ht="15" customHeight="1">
      <c r="A139" s="10">
        <v>124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7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v>125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6</v>
      </c>
      <c r="I140" s="105"/>
      <c r="J140" s="105"/>
      <c r="K140" s="104"/>
      <c r="L140" s="106"/>
      <c r="M140" s="105"/>
      <c r="N140" s="107">
        <v>6</v>
      </c>
      <c r="O140" s="108">
        <v>7777.4</v>
      </c>
      <c r="P140" s="108">
        <v>10510</v>
      </c>
      <c r="Q140" s="107">
        <v>2732.6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v>126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v>127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v>128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9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v>129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v>130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v>131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9</v>
      </c>
      <c r="I146" s="84"/>
      <c r="J146" s="84"/>
      <c r="K146" s="84"/>
      <c r="L146" s="84"/>
      <c r="M146" s="84"/>
      <c r="N146" s="84"/>
      <c r="O146" s="91"/>
      <c r="P146" s="91"/>
      <c r="Q146" s="84"/>
      <c r="R146" s="18"/>
    </row>
    <row r="147" spans="1:1021" s="3" customFormat="1" ht="15" customHeight="1">
      <c r="A147" s="10"/>
      <c r="B147" s="21" t="s">
        <v>244</v>
      </c>
      <c r="C147" s="14"/>
      <c r="D147" s="10"/>
      <c r="E147" s="21"/>
      <c r="F147" s="22"/>
      <c r="G147" s="19" t="s">
        <v>22</v>
      </c>
      <c r="H147" s="80">
        <v>7</v>
      </c>
      <c r="I147" s="84"/>
      <c r="J147" s="84"/>
      <c r="K147" s="84"/>
      <c r="L147" s="84"/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0</v>
      </c>
    </row>
    <row r="148" spans="1:1021" s="3" customFormat="1" ht="15" customHeight="1">
      <c r="A148" s="10"/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17</v>
      </c>
      <c r="I149" s="87">
        <v>4</v>
      </c>
      <c r="J149" s="87">
        <v>4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v>133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v>134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5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>
        <f>P151+L151</f>
        <v>44890.84</v>
      </c>
      <c r="S151" s="20"/>
      <c r="U151" s="20"/>
    </row>
    <row r="152" spans="1:1021" ht="15" customHeight="1">
      <c r="A152" s="10">
        <v>135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4</v>
      </c>
      <c r="I152" s="103"/>
      <c r="J152" s="103"/>
      <c r="K152" s="104"/>
      <c r="L152" s="104"/>
      <c r="M152" s="103"/>
      <c r="N152" s="103">
        <v>6</v>
      </c>
      <c r="O152" s="103">
        <v>17445.05</v>
      </c>
      <c r="P152" s="105">
        <v>17445.05</v>
      </c>
      <c r="Q152" s="105"/>
    </row>
    <row r="153" spans="1:1021" ht="15" customHeight="1">
      <c r="A153" s="10">
        <v>136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v>137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8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17">P154+L154</f>
        <v>32716.32</v>
      </c>
      <c r="S154" s="20"/>
      <c r="U154" s="20"/>
    </row>
    <row r="155" spans="1:1021" ht="15" customHeight="1">
      <c r="A155" s="10">
        <v>138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17"/>
        <v>3513.17</v>
      </c>
      <c r="S155" s="20"/>
      <c r="U155" s="20"/>
    </row>
    <row r="156" spans="1:1021" s="3" customFormat="1" ht="15" customHeight="1">
      <c r="A156" s="10">
        <v>139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7</v>
      </c>
      <c r="I156" s="84"/>
      <c r="J156" s="84"/>
      <c r="K156" s="84"/>
      <c r="L156" s="84"/>
      <c r="M156" s="84"/>
      <c r="N156" s="84">
        <v>3</v>
      </c>
      <c r="O156" s="91">
        <v>6614.2</v>
      </c>
      <c r="P156" s="91">
        <v>6614.2</v>
      </c>
      <c r="Q156" s="84"/>
      <c r="R156" s="18"/>
    </row>
    <row r="157" spans="1:1021" s="3" customFormat="1" ht="15" customHeight="1">
      <c r="A157" s="10"/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v>143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v>140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5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18">P159+L159</f>
        <v>8547.119999999999</v>
      </c>
      <c r="S159" s="20"/>
      <c r="U159" s="20"/>
    </row>
    <row r="160" spans="1:1021" s="3" customFormat="1" ht="15" customHeight="1">
      <c r="A160" s="10">
        <v>141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18"/>
        <v>3928.91</v>
      </c>
      <c r="S160" s="20"/>
      <c r="U160" s="20"/>
    </row>
    <row r="161" spans="1:1021" s="3" customFormat="1" ht="15" customHeight="1">
      <c r="A161" s="10">
        <v>142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8</v>
      </c>
      <c r="I161" s="87">
        <v>2</v>
      </c>
      <c r="J161" s="87">
        <v>2</v>
      </c>
      <c r="K161" s="90">
        <v>2298.16</v>
      </c>
      <c r="L161" s="90">
        <v>2298.16</v>
      </c>
      <c r="M161" s="87">
        <f>K161-L161</f>
        <v>0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>
        <f t="shared" si="18"/>
        <v>4704.6000000000004</v>
      </c>
      <c r="S161" s="20"/>
      <c r="U161" s="20"/>
    </row>
    <row r="162" spans="1:1021" s="3" customFormat="1" ht="15" customHeight="1">
      <c r="A162" s="10">
        <v>144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v>145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v>146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147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/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148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v>149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v>150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v>151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8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v>152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/>
      <c r="O170" s="84"/>
      <c r="P170" s="84"/>
      <c r="Q170" s="84"/>
    </row>
    <row r="171" spans="1:1021" s="3" customFormat="1" ht="15" customHeight="1">
      <c r="A171" s="10"/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v>186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v>187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v>153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6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19">P174+L174</f>
        <v>26709.15</v>
      </c>
    </row>
    <row r="175" spans="1:1021" ht="15" customHeight="1">
      <c r="A175" s="10">
        <v>154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si="19"/>
        <v>0</v>
      </c>
    </row>
    <row r="176" spans="1:1021" ht="15" customHeight="1">
      <c r="A176" s="10">
        <v>155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/>
      <c r="O176" s="104"/>
      <c r="P176" s="104"/>
      <c r="Q176" s="104"/>
      <c r="R176" s="20"/>
      <c r="S176" s="20"/>
      <c r="U176" s="20"/>
    </row>
    <row r="177" spans="1:1021" ht="15" customHeight="1">
      <c r="A177" s="10">
        <v>156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v>157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15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v>158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v>159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36</v>
      </c>
      <c r="I180" s="87"/>
      <c r="J180" s="87"/>
      <c r="K180" s="87"/>
      <c r="L180" s="87"/>
      <c r="M180" s="87">
        <f>K180-L180</f>
        <v>0</v>
      </c>
      <c r="N180" s="87">
        <v>48</v>
      </c>
      <c r="O180" s="87">
        <f>5248.31+2828.8+26487.21</f>
        <v>34564.32</v>
      </c>
      <c r="P180" s="87">
        <f>5248.31+2828.8+26487.21</f>
        <v>34564.32</v>
      </c>
      <c r="Q180" s="90">
        <f>O180-P180</f>
        <v>0</v>
      </c>
      <c r="R180" s="20">
        <f>P180+L180</f>
        <v>34564.32</v>
      </c>
      <c r="S180" s="20"/>
      <c r="U180" s="20"/>
    </row>
    <row r="181" spans="1:1021" ht="15" customHeight="1">
      <c r="A181" s="10">
        <v>160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v>161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v>162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5</v>
      </c>
      <c r="O183" s="226">
        <v>13808.4</v>
      </c>
      <c r="P183" s="226">
        <v>13808.4</v>
      </c>
      <c r="Q183" s="84">
        <v>0</v>
      </c>
      <c r="R183" s="20"/>
      <c r="S183" s="20"/>
      <c r="U183" s="20"/>
    </row>
    <row r="184" spans="1:1021" ht="15" customHeight="1">
      <c r="A184" s="10">
        <v>163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v>166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/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/>
      <c r="O186" s="129"/>
      <c r="P186" s="82"/>
      <c r="Q186" s="84"/>
      <c r="R186" s="18"/>
    </row>
    <row r="187" spans="1:1021" ht="15" customHeight="1">
      <c r="A187" s="10">
        <v>164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>
        <f>P187+L187</f>
        <v>13850.81</v>
      </c>
    </row>
    <row r="188" spans="1:1021" ht="15" customHeight="1">
      <c r="A188" s="10">
        <v>165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2</v>
      </c>
      <c r="I188" s="84"/>
      <c r="J188" s="84"/>
      <c r="K188" s="84"/>
      <c r="L188" s="84"/>
      <c r="M188" s="84"/>
      <c r="N188" s="82">
        <v>2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v>167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11</v>
      </c>
      <c r="I189" s="104"/>
      <c r="J189" s="104"/>
      <c r="K189" s="104"/>
      <c r="L189" s="104"/>
      <c r="M189" s="104"/>
      <c r="N189" s="104"/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v>168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0">P190+L190</f>
        <v>0</v>
      </c>
    </row>
    <row r="191" spans="1:1021" ht="15" customHeight="1">
      <c r="A191" s="10">
        <v>169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0"/>
        <v>6306.59</v>
      </c>
      <c r="S191" s="20"/>
      <c r="U191" s="20"/>
    </row>
    <row r="192" spans="1:1021" ht="15" customHeight="1">
      <c r="A192" s="10">
        <v>170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v>171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v>172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v>173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v>174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v>175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v>176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v>177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5</v>
      </c>
      <c r="I199" s="105"/>
      <c r="J199" s="105"/>
      <c r="K199" s="104"/>
      <c r="L199" s="106"/>
      <c r="M199" s="105"/>
      <c r="N199" s="107">
        <v>7</v>
      </c>
      <c r="O199" s="108">
        <v>26805.200000000001</v>
      </c>
      <c r="P199" s="107">
        <v>38716.400000000001</v>
      </c>
      <c r="Q199" s="107">
        <v>11911.2</v>
      </c>
      <c r="R199" s="18"/>
    </row>
    <row r="200" spans="1:1021" s="3" customFormat="1" ht="15" customHeight="1">
      <c r="A200" s="10">
        <v>178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6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v>179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v>180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1">P202+L202</f>
        <v>9735.1299999999992</v>
      </c>
      <c r="S202" s="20"/>
      <c r="U202" s="20"/>
    </row>
    <row r="203" spans="1:1021" s="3" customFormat="1" ht="15" customHeight="1">
      <c r="A203" s="10">
        <v>181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3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>
        <f t="shared" si="21"/>
        <v>70947.22</v>
      </c>
    </row>
    <row r="204" spans="1:1021" s="3" customFormat="1" ht="15" customHeight="1">
      <c r="A204" s="10">
        <v>182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1"/>
        <v>0</v>
      </c>
    </row>
    <row r="205" spans="1:1021" s="3" customFormat="1" ht="15" customHeight="1">
      <c r="A205" s="10">
        <v>183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/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v>184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v>185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/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v>188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v>189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v>190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8</v>
      </c>
      <c r="I211" s="87"/>
      <c r="J211" s="87"/>
      <c r="K211" s="87"/>
      <c r="L211" s="87"/>
      <c r="M211" s="87">
        <f>K211-L211</f>
        <v>0</v>
      </c>
      <c r="N211" s="87"/>
      <c r="O211" s="93"/>
      <c r="P211" s="93"/>
      <c r="Q211" s="90">
        <f>O211-P211</f>
        <v>0</v>
      </c>
      <c r="R211" s="20">
        <f>P211+L211</f>
        <v>0</v>
      </c>
      <c r="S211" s="20"/>
      <c r="U211" s="20"/>
    </row>
    <row r="212" spans="1:1021" s="3" customFormat="1" ht="15" customHeight="1">
      <c r="A212" s="10">
        <v>191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v>192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v>193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20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v>194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/>
      <c r="O215" s="179"/>
      <c r="P215" s="179"/>
      <c r="Q215" s="104"/>
      <c r="R215" s="18"/>
    </row>
    <row r="216" spans="1:1021" s="3" customFormat="1" ht="15" customHeight="1">
      <c r="A216" s="10">
        <v>195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v>196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v>197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2">P218+L218</f>
        <v>5207.3599999999997</v>
      </c>
      <c r="S218" s="20"/>
      <c r="U218" s="20"/>
    </row>
    <row r="219" spans="1:1021" s="18" customFormat="1" ht="15" customHeight="1">
      <c r="A219" s="10">
        <v>198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15</v>
      </c>
      <c r="I219" s="87">
        <v>12</v>
      </c>
      <c r="J219" s="87">
        <v>12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2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v>199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ht="15" customHeight="1">
      <c r="A221" s="10">
        <v>200</v>
      </c>
      <c r="B221" s="13" t="s">
        <v>169</v>
      </c>
      <c r="C221" s="53" t="s">
        <v>19</v>
      </c>
      <c r="D221" s="10"/>
      <c r="E221" s="21" t="s">
        <v>43</v>
      </c>
      <c r="F221" s="22"/>
      <c r="G221" s="17" t="s">
        <v>22</v>
      </c>
      <c r="H221" s="96"/>
      <c r="I221" s="182"/>
      <c r="J221" s="182"/>
      <c r="K221" s="183"/>
      <c r="L221" s="184"/>
      <c r="M221" s="87">
        <f>K221-L221</f>
        <v>0</v>
      </c>
      <c r="N221" s="185"/>
      <c r="O221" s="185"/>
      <c r="P221" s="185"/>
      <c r="Q221" s="90">
        <f>O221-P221</f>
        <v>0</v>
      </c>
      <c r="R221" s="20">
        <f>P221+L221</f>
        <v>0</v>
      </c>
      <c r="S221" s="20"/>
      <c r="U221" s="20"/>
    </row>
    <row r="222" spans="1:1021" ht="15" customHeight="1">
      <c r="A222" s="10"/>
      <c r="B222" s="13" t="s">
        <v>250</v>
      </c>
      <c r="C222" s="53"/>
      <c r="D222" s="10"/>
      <c r="E222" s="21"/>
      <c r="F222" s="23"/>
      <c r="G222" s="17" t="s">
        <v>25</v>
      </c>
      <c r="H222" s="116">
        <v>2</v>
      </c>
      <c r="I222" s="200"/>
      <c r="J222" s="200"/>
      <c r="K222" s="200"/>
      <c r="L222" s="200"/>
      <c r="M222" s="87"/>
      <c r="N222" s="87"/>
      <c r="O222" s="93"/>
      <c r="P222" s="93"/>
      <c r="Q222" s="90"/>
      <c r="R222" s="20"/>
      <c r="S222" s="20"/>
      <c r="U222" s="20"/>
    </row>
    <row r="223" spans="1:1021" ht="15" customHeight="1">
      <c r="A223" s="10">
        <v>200</v>
      </c>
      <c r="B223" s="21" t="s">
        <v>245</v>
      </c>
      <c r="C223" s="48"/>
      <c r="D223" s="10"/>
      <c r="E223" s="21"/>
      <c r="F223" s="22"/>
      <c r="G223" s="19" t="s">
        <v>22</v>
      </c>
      <c r="H223" s="80">
        <v>3</v>
      </c>
      <c r="I223" s="105"/>
      <c r="J223" s="105"/>
      <c r="K223" s="104"/>
      <c r="L223" s="106"/>
      <c r="M223" s="87">
        <f>K223-L223</f>
        <v>0</v>
      </c>
      <c r="N223" s="185"/>
      <c r="O223" s="212"/>
      <c r="P223" s="212"/>
      <c r="Q223" s="90">
        <f>O223-P223</f>
        <v>0</v>
      </c>
      <c r="R223" s="20">
        <f t="shared" ref="R223:R225" si="23">P223+L223</f>
        <v>0</v>
      </c>
      <c r="S223" s="20"/>
      <c r="U223" s="20"/>
    </row>
    <row r="224" spans="1:1021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7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>K224-L224</f>
        <v>0</v>
      </c>
      <c r="N224" s="87">
        <v>4</v>
      </c>
      <c r="O224" s="93">
        <v>20951.95</v>
      </c>
      <c r="P224" s="93">
        <v>20951.95</v>
      </c>
      <c r="Q224" s="90">
        <f>O224-P224</f>
        <v>0</v>
      </c>
      <c r="R224" s="20">
        <f t="shared" si="23"/>
        <v>22445.260000000002</v>
      </c>
      <c r="S224" s="20"/>
      <c r="U224" s="20"/>
    </row>
    <row r="225" spans="1:1021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4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>K225-L225</f>
        <v>0</v>
      </c>
      <c r="N225" s="87">
        <v>5</v>
      </c>
      <c r="O225" s="90">
        <v>13001.01</v>
      </c>
      <c r="P225" s="90">
        <v>13001.01</v>
      </c>
      <c r="Q225" s="90">
        <f>O225-P225</f>
        <v>0</v>
      </c>
      <c r="R225" s="20">
        <f t="shared" si="23"/>
        <v>14937.82</v>
      </c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</row>
    <row r="226" spans="1:1021" ht="15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5</v>
      </c>
      <c r="I226" s="105"/>
      <c r="J226" s="105"/>
      <c r="K226" s="104"/>
      <c r="L226" s="106"/>
      <c r="M226" s="105"/>
      <c r="N226" s="107">
        <v>7</v>
      </c>
      <c r="O226" s="108">
        <v>11350.8</v>
      </c>
      <c r="P226" s="108">
        <v>16185.4</v>
      </c>
      <c r="Q226" s="107">
        <v>4834.6000000000004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200</v>
      </c>
      <c r="B227" s="21" t="s">
        <v>246</v>
      </c>
      <c r="C227" s="14"/>
      <c r="D227" s="10"/>
      <c r="E227" s="21"/>
      <c r="F227" s="22"/>
      <c r="G227" s="19" t="s">
        <v>22</v>
      </c>
      <c r="H227" s="80">
        <v>4</v>
      </c>
      <c r="I227" s="105"/>
      <c r="J227" s="105"/>
      <c r="K227" s="104"/>
      <c r="L227" s="106"/>
      <c r="M227" s="87">
        <f>K227-L227</f>
        <v>0</v>
      </c>
      <c r="N227" s="107"/>
      <c r="O227" s="108"/>
      <c r="P227" s="108"/>
      <c r="Q227" s="90">
        <f>O227-P227</f>
        <v>0</v>
      </c>
      <c r="R227" s="20">
        <f t="shared" ref="R227:R229" si="24">P227+L227</f>
        <v>0</v>
      </c>
      <c r="S227" s="20"/>
      <c r="U227" s="20"/>
    </row>
    <row r="228" spans="1:1021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15</v>
      </c>
      <c r="I228" s="87">
        <v>11</v>
      </c>
      <c r="J228" s="87">
        <v>11</v>
      </c>
      <c r="K228" s="87">
        <v>17083.73</v>
      </c>
      <c r="L228" s="87">
        <v>17083.73</v>
      </c>
      <c r="M228" s="87">
        <f>K228-L228</f>
        <v>0</v>
      </c>
      <c r="N228" s="87">
        <v>10</v>
      </c>
      <c r="O228" s="93">
        <f>3366.82+3239.63+22994.3+10231.68+6226.07</f>
        <v>46058.5</v>
      </c>
      <c r="P228" s="93">
        <f>3366.82+3239.63+22994.3+10231.68+6226.07</f>
        <v>46058.5</v>
      </c>
      <c r="Q228" s="90">
        <f>O228-P228</f>
        <v>0</v>
      </c>
      <c r="R228" s="20">
        <f t="shared" si="24"/>
        <v>63142.229999999996</v>
      </c>
      <c r="S228" s="20"/>
      <c r="U228" s="20"/>
    </row>
    <row r="229" spans="1:1021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>K229-L229</f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>O229-P229</f>
        <v>0</v>
      </c>
      <c r="R229" s="20">
        <f t="shared" si="24"/>
        <v>7462.0599999999995</v>
      </c>
      <c r="S229" s="20"/>
      <c r="U229" s="20"/>
    </row>
    <row r="230" spans="1:1021" ht="15" customHeight="1">
      <c r="A230" s="10"/>
      <c r="B230" s="21" t="s">
        <v>242</v>
      </c>
      <c r="C230" s="14"/>
      <c r="D230" s="10"/>
      <c r="E230" s="21"/>
      <c r="F230" s="23"/>
      <c r="G230" s="19" t="s">
        <v>25</v>
      </c>
      <c r="H230" s="92">
        <v>2</v>
      </c>
      <c r="I230" s="87"/>
      <c r="J230" s="87"/>
      <c r="K230" s="87"/>
      <c r="L230" s="87"/>
      <c r="M230" s="87"/>
      <c r="N230" s="87"/>
      <c r="O230" s="93"/>
      <c r="P230" s="93"/>
      <c r="Q230" s="90"/>
      <c r="R230" s="20"/>
      <c r="S230" s="20"/>
      <c r="U230" s="20"/>
    </row>
    <row r="231" spans="1:1021" ht="15" customHeight="1">
      <c r="A231" s="10">
        <v>206</v>
      </c>
      <c r="B231" s="21" t="s">
        <v>175</v>
      </c>
      <c r="C231" s="14"/>
      <c r="D231" s="10"/>
      <c r="E231" s="21"/>
      <c r="F231" s="23"/>
      <c r="G231" s="19" t="s">
        <v>22</v>
      </c>
      <c r="H231" s="92">
        <v>8</v>
      </c>
      <c r="I231" s="87">
        <v>2</v>
      </c>
      <c r="J231" s="87">
        <v>2</v>
      </c>
      <c r="K231" s="90">
        <v>1822.9</v>
      </c>
      <c r="L231" s="90">
        <v>1822.9</v>
      </c>
      <c r="M231" s="87">
        <f>K231-L231</f>
        <v>0</v>
      </c>
      <c r="N231" s="87">
        <v>6</v>
      </c>
      <c r="O231" s="93">
        <v>7300.67</v>
      </c>
      <c r="P231" s="87">
        <v>7300.67</v>
      </c>
      <c r="Q231" s="90">
        <f>O231-P231</f>
        <v>0</v>
      </c>
      <c r="R231" s="20">
        <f t="shared" ref="R231:R232" si="25">P231+L231</f>
        <v>9123.57</v>
      </c>
    </row>
    <row r="232" spans="1:1021" s="3" customFormat="1" ht="15" customHeight="1">
      <c r="A232" s="10">
        <v>207</v>
      </c>
      <c r="B232" s="21" t="s">
        <v>176</v>
      </c>
      <c r="C232" s="14" t="s">
        <v>19</v>
      </c>
      <c r="D232" s="10"/>
      <c r="E232" s="21" t="s">
        <v>177</v>
      </c>
      <c r="F232" s="22"/>
      <c r="G232" s="19" t="s">
        <v>22</v>
      </c>
      <c r="H232" s="92">
        <v>15</v>
      </c>
      <c r="I232" s="87"/>
      <c r="J232" s="87"/>
      <c r="K232" s="90"/>
      <c r="L232" s="90"/>
      <c r="M232" s="87">
        <f>K232-L232</f>
        <v>0</v>
      </c>
      <c r="N232" s="87">
        <v>2</v>
      </c>
      <c r="O232" s="93">
        <v>23659.48</v>
      </c>
      <c r="P232" s="87">
        <v>23659.48</v>
      </c>
      <c r="Q232" s="90">
        <f>O232-P232</f>
        <v>0</v>
      </c>
      <c r="R232" s="20">
        <f t="shared" si="25"/>
        <v>23659.48</v>
      </c>
    </row>
    <row r="233" spans="1:1021" ht="15" customHeight="1">
      <c r="A233" s="10">
        <v>208</v>
      </c>
      <c r="B233" s="21" t="s">
        <v>176</v>
      </c>
      <c r="C233" s="14"/>
      <c r="D233" s="21"/>
      <c r="E233" s="21"/>
      <c r="F233" s="21"/>
      <c r="G233" s="19" t="s">
        <v>33</v>
      </c>
      <c r="H233" s="80">
        <v>11</v>
      </c>
      <c r="I233" s="103"/>
      <c r="J233" s="103"/>
      <c r="K233" s="104"/>
      <c r="L233" s="104"/>
      <c r="M233" s="84"/>
      <c r="N233" s="155">
        <v>6</v>
      </c>
      <c r="O233" s="186">
        <v>15134.4</v>
      </c>
      <c r="P233" s="186">
        <v>15134.4</v>
      </c>
      <c r="Q233" s="84"/>
      <c r="R233" s="20"/>
      <c r="S233" s="20"/>
      <c r="U233" s="20"/>
    </row>
    <row r="234" spans="1:1021" ht="15" customHeight="1">
      <c r="A234" s="10">
        <v>209</v>
      </c>
      <c r="B234" s="21" t="s">
        <v>178</v>
      </c>
      <c r="C234" s="14"/>
      <c r="D234" s="10"/>
      <c r="E234" s="21"/>
      <c r="F234" s="22"/>
      <c r="G234" s="19" t="s">
        <v>44</v>
      </c>
      <c r="H234" s="80">
        <v>6</v>
      </c>
      <c r="I234" s="105"/>
      <c r="J234" s="105"/>
      <c r="K234" s="104"/>
      <c r="L234" s="106"/>
      <c r="M234" s="105"/>
      <c r="N234" s="107">
        <v>3</v>
      </c>
      <c r="O234" s="108">
        <v>2668</v>
      </c>
      <c r="P234" s="108">
        <v>4980.2</v>
      </c>
      <c r="Q234" s="107">
        <v>2312.1999999999998</v>
      </c>
      <c r="R234" s="20"/>
      <c r="S234" s="20"/>
      <c r="U234" s="20"/>
    </row>
    <row r="235" spans="1:1021" ht="15" customHeight="1">
      <c r="A235" s="10">
        <v>210</v>
      </c>
      <c r="B235" s="21" t="s">
        <v>179</v>
      </c>
      <c r="C235" s="14" t="s">
        <v>19</v>
      </c>
      <c r="D235" s="10"/>
      <c r="E235" s="21" t="s">
        <v>24</v>
      </c>
      <c r="F235" s="23"/>
      <c r="G235" s="19" t="s">
        <v>22</v>
      </c>
      <c r="H235" s="92">
        <v>3</v>
      </c>
      <c r="I235" s="87"/>
      <c r="J235" s="87"/>
      <c r="K235" s="87"/>
      <c r="L235" s="87"/>
      <c r="M235" s="87">
        <f>K235-L235</f>
        <v>0</v>
      </c>
      <c r="N235" s="87">
        <v>3</v>
      </c>
      <c r="O235" s="93">
        <v>8730.25</v>
      </c>
      <c r="P235" s="93">
        <v>8730.25</v>
      </c>
      <c r="Q235" s="90">
        <f>O235-P235</f>
        <v>0</v>
      </c>
      <c r="R235" s="20">
        <f>P235+L235</f>
        <v>8730.25</v>
      </c>
      <c r="S235" s="20"/>
      <c r="U235" s="20"/>
    </row>
    <row r="236" spans="1:1021" s="18" customFormat="1" ht="15" customHeight="1">
      <c r="A236" s="10">
        <v>211</v>
      </c>
      <c r="B236" s="21" t="s">
        <v>179</v>
      </c>
      <c r="C236" s="14" t="s">
        <v>19</v>
      </c>
      <c r="D236" s="10"/>
      <c r="E236" s="21" t="s">
        <v>24</v>
      </c>
      <c r="F236" s="22"/>
      <c r="G236" s="19" t="s">
        <v>25</v>
      </c>
      <c r="H236" s="80">
        <v>5</v>
      </c>
      <c r="I236" s="104"/>
      <c r="J236" s="104"/>
      <c r="K236" s="104"/>
      <c r="L236" s="104"/>
      <c r="M236" s="104"/>
      <c r="N236" s="104"/>
      <c r="O236" s="121"/>
      <c r="P236" s="121"/>
      <c r="Q236" s="104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</row>
    <row r="237" spans="1:1021" ht="15" customHeight="1">
      <c r="A237" s="10">
        <v>212</v>
      </c>
      <c r="B237" s="21" t="s">
        <v>180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18</v>
      </c>
      <c r="I237" s="87"/>
      <c r="J237" s="87"/>
      <c r="K237" s="87"/>
      <c r="L237" s="87"/>
      <c r="M237" s="87">
        <f>K237-L237</f>
        <v>0</v>
      </c>
      <c r="N237" s="87">
        <v>17</v>
      </c>
      <c r="O237" s="93">
        <v>62143.82</v>
      </c>
      <c r="P237" s="93"/>
      <c r="Q237" s="90">
        <f>O237-P237</f>
        <v>62143.82</v>
      </c>
      <c r="R237" s="20">
        <f>P237+L237</f>
        <v>0</v>
      </c>
      <c r="S237" s="20"/>
      <c r="T237" s="18"/>
      <c r="U237" s="20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</row>
    <row r="238" spans="1:1021" s="3" customFormat="1" ht="15" customHeight="1">
      <c r="A238" s="10">
        <v>213</v>
      </c>
      <c r="B238" s="21" t="s">
        <v>180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/>
      <c r="O238" s="121"/>
      <c r="P238" s="121"/>
      <c r="Q238" s="104"/>
      <c r="R238" s="18"/>
    </row>
    <row r="239" spans="1:1021" s="3" customFormat="1" ht="15" customHeight="1">
      <c r="A239" s="10">
        <v>214</v>
      </c>
      <c r="B239" s="21" t="s">
        <v>181</v>
      </c>
      <c r="C239" s="14"/>
      <c r="D239" s="11"/>
      <c r="E239" s="21"/>
      <c r="F239" s="23"/>
      <c r="G239" s="19" t="s">
        <v>25</v>
      </c>
      <c r="H239" s="116">
        <v>5</v>
      </c>
      <c r="I239" s="87"/>
      <c r="J239" s="87"/>
      <c r="K239" s="87"/>
      <c r="L239" s="87"/>
      <c r="M239" s="87"/>
      <c r="N239" s="146"/>
      <c r="O239" s="147"/>
      <c r="P239" s="146"/>
      <c r="Q239" s="90"/>
    </row>
    <row r="240" spans="1:1021" s="3" customFormat="1" ht="15" customHeight="1">
      <c r="A240" s="10"/>
      <c r="B240" s="21" t="s">
        <v>255</v>
      </c>
      <c r="C240" s="14"/>
      <c r="D240" s="10"/>
      <c r="E240" s="21"/>
      <c r="F240" s="23"/>
      <c r="G240" s="19" t="s">
        <v>25</v>
      </c>
      <c r="H240" s="92">
        <v>1</v>
      </c>
      <c r="I240" s="87"/>
      <c r="J240" s="87"/>
      <c r="K240" s="87"/>
      <c r="L240" s="87"/>
      <c r="M240" s="87"/>
      <c r="N240" s="146"/>
      <c r="O240" s="146"/>
      <c r="P240" s="146"/>
      <c r="Q240" s="90"/>
      <c r="R240" s="20"/>
      <c r="S240" s="20"/>
      <c r="U240" s="20"/>
    </row>
    <row r="241" spans="1:21" s="18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15</v>
      </c>
      <c r="I241" s="87"/>
      <c r="J241" s="87"/>
      <c r="K241" s="87"/>
      <c r="L241" s="87"/>
      <c r="M241" s="87">
        <f>K241-L241</f>
        <v>0</v>
      </c>
      <c r="N241" s="146">
        <v>19</v>
      </c>
      <c r="O241" s="146">
        <f>15084.13+5917.85+987.87</f>
        <v>21989.85</v>
      </c>
      <c r="P241" s="146">
        <f>15084.13+5917.85</f>
        <v>21001.98</v>
      </c>
      <c r="Q241" s="90">
        <f>O241-P241</f>
        <v>987.86999999999898</v>
      </c>
      <c r="R241" s="20">
        <f t="shared" ref="R241:R243" si="26">P241+L241</f>
        <v>21001.98</v>
      </c>
      <c r="S241" s="20"/>
      <c r="U241" s="20"/>
    </row>
    <row r="242" spans="1:21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5</v>
      </c>
      <c r="I242" s="87">
        <v>3</v>
      </c>
      <c r="J242" s="87">
        <v>3</v>
      </c>
      <c r="K242" s="87">
        <f>2249.14+815.79</f>
        <v>3064.93</v>
      </c>
      <c r="L242" s="87">
        <v>2249.14</v>
      </c>
      <c r="M242" s="87">
        <f>K242-L242</f>
        <v>815.79</v>
      </c>
      <c r="N242" s="146">
        <v>15</v>
      </c>
      <c r="O242" s="147">
        <f>714.68+28225.49+2707.74+4471.33+10348.11</f>
        <v>46467.350000000006</v>
      </c>
      <c r="P242" s="146">
        <f>714.68+28225.49+2707.74+4471.33</f>
        <v>36119.240000000005</v>
      </c>
      <c r="Q242" s="90">
        <f>O242-P242</f>
        <v>10348.11</v>
      </c>
      <c r="R242" s="20">
        <f t="shared" si="26"/>
        <v>38368.380000000005</v>
      </c>
      <c r="S242" s="20"/>
      <c r="U242" s="20"/>
    </row>
    <row r="243" spans="1:21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>K243-L243</f>
        <v>0</v>
      </c>
      <c r="N243" s="146"/>
      <c r="O243" s="147"/>
      <c r="P243" s="146"/>
      <c r="Q243" s="90">
        <f>O243-P243</f>
        <v>0</v>
      </c>
      <c r="R243" s="20">
        <f t="shared" si="26"/>
        <v>0</v>
      </c>
      <c r="S243" s="20"/>
      <c r="U243" s="20"/>
    </row>
    <row r="244" spans="1:21" s="18" customFormat="1" ht="15" customHeight="1">
      <c r="A244" s="10">
        <v>218</v>
      </c>
      <c r="B244" s="21" t="s">
        <v>184</v>
      </c>
      <c r="C244" s="42" t="s">
        <v>19</v>
      </c>
      <c r="D244" s="43"/>
      <c r="E244" s="21" t="s">
        <v>24</v>
      </c>
      <c r="F244" s="52"/>
      <c r="G244" s="19" t="s">
        <v>25</v>
      </c>
      <c r="H244" s="167">
        <v>6</v>
      </c>
      <c r="I244" s="104"/>
      <c r="J244" s="104"/>
      <c r="K244" s="104"/>
      <c r="L244" s="104"/>
      <c r="M244" s="104"/>
      <c r="N244" s="104"/>
      <c r="O244" s="121"/>
      <c r="P244" s="104"/>
      <c r="Q244" s="104"/>
    </row>
    <row r="245" spans="1:21" s="3" customFormat="1" ht="15" customHeight="1">
      <c r="A245" s="10">
        <v>219</v>
      </c>
      <c r="B245" s="21" t="s">
        <v>185</v>
      </c>
      <c r="C245" s="14" t="s">
        <v>19</v>
      </c>
      <c r="D245" s="21"/>
      <c r="E245" s="21" t="s">
        <v>24</v>
      </c>
      <c r="F245" s="21"/>
      <c r="G245" s="19" t="s">
        <v>25</v>
      </c>
      <c r="H245" s="80"/>
      <c r="I245" s="84"/>
      <c r="J245" s="84"/>
      <c r="K245" s="94"/>
      <c r="L245" s="94"/>
      <c r="M245" s="84"/>
      <c r="N245" s="84"/>
      <c r="O245" s="84"/>
      <c r="P245" s="84"/>
      <c r="Q245" s="84"/>
    </row>
    <row r="246" spans="1:21" s="3" customFormat="1" ht="15" customHeight="1">
      <c r="A246" s="10">
        <v>220</v>
      </c>
      <c r="B246" s="21" t="s">
        <v>186</v>
      </c>
      <c r="C246" s="14"/>
      <c r="D246" s="21"/>
      <c r="E246" s="21"/>
      <c r="F246" s="22"/>
      <c r="G246" s="19" t="s">
        <v>22</v>
      </c>
      <c r="H246" s="92">
        <v>8</v>
      </c>
      <c r="I246" s="87"/>
      <c r="J246" s="87"/>
      <c r="K246" s="187"/>
      <c r="L246" s="187"/>
      <c r="M246" s="87">
        <f>K246-L246</f>
        <v>0</v>
      </c>
      <c r="N246" s="87">
        <v>6</v>
      </c>
      <c r="O246" s="87">
        <v>5738.55</v>
      </c>
      <c r="P246" s="87">
        <v>5738.55</v>
      </c>
      <c r="Q246" s="90">
        <f>O246-P246</f>
        <v>0</v>
      </c>
      <c r="R246" s="20">
        <f t="shared" ref="R246:R247" si="27">P246+L246</f>
        <v>5738.55</v>
      </c>
      <c r="S246" s="20"/>
      <c r="U246" s="20"/>
    </row>
    <row r="247" spans="1:21" s="3" customFormat="1" ht="15" customHeight="1">
      <c r="A247" s="10">
        <v>221</v>
      </c>
      <c r="B247" s="21" t="s">
        <v>187</v>
      </c>
      <c r="C247" s="14" t="s">
        <v>19</v>
      </c>
      <c r="D247" s="10"/>
      <c r="E247" s="21" t="s">
        <v>188</v>
      </c>
      <c r="F247" s="23"/>
      <c r="G247" s="19" t="s">
        <v>22</v>
      </c>
      <c r="H247" s="92">
        <v>14</v>
      </c>
      <c r="I247" s="87">
        <v>5</v>
      </c>
      <c r="J247" s="87">
        <v>5</v>
      </c>
      <c r="K247" s="87">
        <f>6831.34+2277.7</f>
        <v>9109.0400000000009</v>
      </c>
      <c r="L247" s="87">
        <v>6831.34</v>
      </c>
      <c r="M247" s="87">
        <f>K247-L247</f>
        <v>2277.7000000000007</v>
      </c>
      <c r="N247" s="87">
        <v>10</v>
      </c>
      <c r="O247" s="90">
        <f>16329.66+8180.87</f>
        <v>24510.53</v>
      </c>
      <c r="P247" s="90">
        <v>16329.66</v>
      </c>
      <c r="Q247" s="90">
        <f>O247-P247</f>
        <v>8180.869999999999</v>
      </c>
      <c r="R247" s="20">
        <f t="shared" si="27"/>
        <v>23161</v>
      </c>
      <c r="S247" s="20"/>
      <c r="U247" s="20"/>
    </row>
    <row r="248" spans="1:21" s="3" customFormat="1" ht="15" customHeight="1">
      <c r="A248" s="10">
        <v>222</v>
      </c>
      <c r="B248" s="21" t="s">
        <v>189</v>
      </c>
      <c r="C248" s="14"/>
      <c r="D248" s="10"/>
      <c r="E248" s="21"/>
      <c r="F248" s="23"/>
      <c r="G248" s="19" t="s">
        <v>25</v>
      </c>
      <c r="H248" s="80"/>
      <c r="I248" s="84"/>
      <c r="J248" s="84"/>
      <c r="K248" s="84"/>
      <c r="L248" s="84"/>
      <c r="M248" s="84"/>
      <c r="N248" s="84"/>
      <c r="O248" s="84"/>
      <c r="P248" s="84"/>
      <c r="Q248" s="138"/>
      <c r="R248" s="18"/>
    </row>
    <row r="249" spans="1:21" s="3" customFormat="1" ht="15" customHeight="1">
      <c r="A249" s="10">
        <v>223</v>
      </c>
      <c r="B249" s="21" t="s">
        <v>190</v>
      </c>
      <c r="C249" s="14" t="s">
        <v>19</v>
      </c>
      <c r="D249" s="10"/>
      <c r="E249" s="21" t="s">
        <v>24</v>
      </c>
      <c r="F249" s="23"/>
      <c r="G249" s="19" t="s">
        <v>22</v>
      </c>
      <c r="H249" s="92">
        <v>3</v>
      </c>
      <c r="I249" s="87"/>
      <c r="J249" s="87"/>
      <c r="K249" s="87"/>
      <c r="L249" s="87"/>
      <c r="M249" s="87">
        <f>K249-L249</f>
        <v>0</v>
      </c>
      <c r="N249" s="87">
        <v>9</v>
      </c>
      <c r="O249" s="87">
        <f>2370.9+9635.1</f>
        <v>12006</v>
      </c>
      <c r="P249" s="87">
        <f>2370.9+9635.1</f>
        <v>12006</v>
      </c>
      <c r="Q249" s="90">
        <f>O249-P249</f>
        <v>0</v>
      </c>
      <c r="R249" s="20">
        <f t="shared" ref="R249:R250" si="28">P249+L249</f>
        <v>12006</v>
      </c>
      <c r="S249" s="20"/>
      <c r="U249" s="20"/>
    </row>
    <row r="250" spans="1:21" s="3" customFormat="1" ht="15" customHeight="1">
      <c r="A250" s="10">
        <v>224</v>
      </c>
      <c r="B250" s="21" t="s">
        <v>191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7</v>
      </c>
      <c r="I250" s="87">
        <v>1</v>
      </c>
      <c r="J250" s="87">
        <v>1</v>
      </c>
      <c r="K250" s="90">
        <v>644.6</v>
      </c>
      <c r="L250" s="90">
        <v>644.6</v>
      </c>
      <c r="M250" s="87">
        <f>K250-L250</f>
        <v>0</v>
      </c>
      <c r="N250" s="87">
        <v>8</v>
      </c>
      <c r="O250" s="99">
        <f>15351.02+8013.74</f>
        <v>23364.760000000002</v>
      </c>
      <c r="P250" s="99">
        <f>15351.02+8013.74</f>
        <v>23364.760000000002</v>
      </c>
      <c r="Q250" s="90">
        <f>O250-P250</f>
        <v>0</v>
      </c>
      <c r="R250" s="20">
        <f t="shared" si="28"/>
        <v>24009.360000000001</v>
      </c>
      <c r="S250" s="20"/>
      <c r="U250" s="20"/>
    </row>
    <row r="251" spans="1:21" s="3" customFormat="1" ht="15" customHeight="1">
      <c r="A251" s="10">
        <v>225</v>
      </c>
      <c r="B251" s="21" t="s">
        <v>192</v>
      </c>
      <c r="C251" s="14"/>
      <c r="D251" s="10"/>
      <c r="E251" s="21"/>
      <c r="F251" s="22"/>
      <c r="G251" s="19" t="s">
        <v>33</v>
      </c>
      <c r="H251" s="80"/>
      <c r="I251" s="84"/>
      <c r="J251" s="84"/>
      <c r="K251" s="138"/>
      <c r="L251" s="138"/>
      <c r="M251" s="84"/>
      <c r="N251" s="84"/>
      <c r="O251" s="95"/>
      <c r="P251" s="84"/>
      <c r="Q251" s="138"/>
      <c r="R251" s="18"/>
    </row>
    <row r="252" spans="1:21" s="3" customFormat="1" ht="15" customHeight="1">
      <c r="A252" s="10">
        <v>226</v>
      </c>
      <c r="B252" s="21" t="s">
        <v>192</v>
      </c>
      <c r="C252" s="14"/>
      <c r="D252" s="10"/>
      <c r="E252" s="21"/>
      <c r="F252" s="23"/>
      <c r="G252" s="19" t="s">
        <v>25</v>
      </c>
      <c r="H252" s="80">
        <v>7</v>
      </c>
      <c r="I252" s="84"/>
      <c r="J252" s="84"/>
      <c r="K252" s="84"/>
      <c r="L252" s="84"/>
      <c r="M252" s="84"/>
      <c r="N252" s="84"/>
      <c r="O252" s="95"/>
      <c r="P252" s="95"/>
      <c r="Q252" s="138"/>
      <c r="R252" s="18"/>
    </row>
    <row r="253" spans="1:21" s="3" customFormat="1" ht="15" customHeight="1">
      <c r="A253" s="10">
        <v>227</v>
      </c>
      <c r="B253" s="21" t="s">
        <v>192</v>
      </c>
      <c r="C253" s="14"/>
      <c r="D253" s="10"/>
      <c r="E253" s="21"/>
      <c r="F253" s="23"/>
      <c r="G253" s="19" t="s">
        <v>22</v>
      </c>
      <c r="H253" s="92">
        <v>7</v>
      </c>
      <c r="I253" s="87"/>
      <c r="J253" s="87"/>
      <c r="K253" s="90"/>
      <c r="L253" s="90"/>
      <c r="M253" s="87">
        <f>K253-L253</f>
        <v>0</v>
      </c>
      <c r="N253" s="87"/>
      <c r="O253" s="99"/>
      <c r="P253" s="99"/>
      <c r="Q253" s="90">
        <f>O253-P253</f>
        <v>0</v>
      </c>
      <c r="R253" s="20">
        <f>P253+L253</f>
        <v>0</v>
      </c>
      <c r="S253" s="20"/>
      <c r="U253" s="20"/>
    </row>
    <row r="254" spans="1:21" s="3" customFormat="1" ht="15" customHeight="1">
      <c r="A254" s="10">
        <v>228</v>
      </c>
      <c r="B254" s="21" t="s">
        <v>192</v>
      </c>
      <c r="C254" s="14"/>
      <c r="D254" s="10"/>
      <c r="E254" s="21"/>
      <c r="F254" s="23"/>
      <c r="G254" s="19" t="s">
        <v>47</v>
      </c>
      <c r="H254" s="92">
        <v>1</v>
      </c>
      <c r="I254" s="87"/>
      <c r="J254" s="87"/>
      <c r="K254" s="90"/>
      <c r="L254" s="90"/>
      <c r="M254" s="87"/>
      <c r="N254" s="87"/>
      <c r="O254" s="93"/>
      <c r="P254" s="93"/>
      <c r="Q254" s="90"/>
      <c r="R254" s="18"/>
    </row>
    <row r="255" spans="1:21" s="3" customFormat="1" ht="15" customHeight="1">
      <c r="A255" s="10">
        <v>236</v>
      </c>
      <c r="B255" s="21" t="s">
        <v>192</v>
      </c>
      <c r="C255" s="14"/>
      <c r="D255" s="10"/>
      <c r="E255" s="21"/>
      <c r="F255" s="23"/>
      <c r="G255" s="19" t="s">
        <v>21</v>
      </c>
      <c r="H255" s="92"/>
      <c r="I255" s="87"/>
      <c r="J255" s="87"/>
      <c r="K255" s="87"/>
      <c r="L255" s="87"/>
      <c r="M255" s="87"/>
      <c r="N255" s="87"/>
      <c r="O255" s="99"/>
      <c r="P255" s="90"/>
      <c r="Q255" s="90"/>
    </row>
    <row r="256" spans="1:21" s="3" customFormat="1" ht="15" customHeight="1">
      <c r="A256" s="10">
        <v>229</v>
      </c>
      <c r="B256" s="54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04"/>
      <c r="P256" s="104"/>
      <c r="Q256" s="104"/>
      <c r="R256" s="18"/>
    </row>
    <row r="257" spans="1:1021" s="3" customFormat="1" ht="15" customHeight="1">
      <c r="A257" s="10">
        <v>231</v>
      </c>
      <c r="B257" s="21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20"/>
      <c r="S257" s="20"/>
      <c r="U257" s="20"/>
    </row>
    <row r="258" spans="1:1021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28</v>
      </c>
      <c r="I258" s="87"/>
      <c r="J258" s="87"/>
      <c r="K258" s="87"/>
      <c r="L258" s="87"/>
      <c r="M258" s="87">
        <f>K258-L258</f>
        <v>0</v>
      </c>
      <c r="N258" s="87">
        <v>34</v>
      </c>
      <c r="O258" s="99">
        <f>13496.26+10043.95+20255.54+59387.48</f>
        <v>103183.23000000001</v>
      </c>
      <c r="P258" s="99">
        <f>13496.26+10043.95+20255.54+59387.48</f>
        <v>103183.23000000001</v>
      </c>
      <c r="Q258" s="90">
        <f>O258-P258</f>
        <v>0</v>
      </c>
      <c r="R258" s="20">
        <f t="shared" ref="R258:R259" si="29">P258+L258</f>
        <v>103183.23000000001</v>
      </c>
      <c r="S258" s="20"/>
      <c r="U258" s="20"/>
    </row>
    <row r="259" spans="1:1021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116">
        <v>7</v>
      </c>
      <c r="I259" s="117"/>
      <c r="J259" s="117"/>
      <c r="K259" s="117"/>
      <c r="L259" s="117"/>
      <c r="M259" s="87">
        <f>K259-L259</f>
        <v>0</v>
      </c>
      <c r="N259" s="117">
        <v>9</v>
      </c>
      <c r="O259" s="118">
        <v>25523.81</v>
      </c>
      <c r="P259" s="118">
        <v>25523.81</v>
      </c>
      <c r="Q259" s="90">
        <f>O259-P259</f>
        <v>0</v>
      </c>
      <c r="R259" s="20">
        <f t="shared" si="29"/>
        <v>25523.81</v>
      </c>
    </row>
    <row r="260" spans="1:1021" s="3" customFormat="1" ht="15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80"/>
      <c r="I260" s="84"/>
      <c r="J260" s="84"/>
      <c r="K260" s="84"/>
      <c r="L260" s="84"/>
      <c r="M260" s="84"/>
      <c r="N260" s="155"/>
      <c r="O260" s="155"/>
      <c r="P260" s="155"/>
      <c r="Q260" s="84"/>
      <c r="R260" s="20"/>
      <c r="S260" s="20"/>
      <c r="U260" s="20"/>
    </row>
    <row r="261" spans="1:1021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9"/>
      <c r="P261" s="99"/>
      <c r="Q261" s="90">
        <f>O261-P261</f>
        <v>0</v>
      </c>
      <c r="R261" s="20">
        <f>P261+L261</f>
        <v>0</v>
      </c>
    </row>
    <row r="262" spans="1:1021" s="3" customFormat="1" ht="15" customHeight="1">
      <c r="A262" s="10">
        <v>237</v>
      </c>
      <c r="B262" s="21" t="s">
        <v>198</v>
      </c>
      <c r="C262" s="14" t="s">
        <v>19</v>
      </c>
      <c r="D262" s="10"/>
      <c r="E262" s="21" t="s">
        <v>199</v>
      </c>
      <c r="F262" s="22"/>
      <c r="G262" s="19" t="s">
        <v>21</v>
      </c>
      <c r="H262" s="80"/>
      <c r="I262" s="115"/>
      <c r="J262" s="127"/>
      <c r="K262" s="143"/>
      <c r="L262" s="143"/>
      <c r="M262" s="127"/>
      <c r="N262" s="84"/>
      <c r="O262" s="95"/>
      <c r="P262" s="95"/>
      <c r="Q262" s="84"/>
      <c r="R262" s="18"/>
    </row>
    <row r="263" spans="1:1021" s="3" customFormat="1" ht="15" customHeight="1">
      <c r="A263" s="10">
        <v>239</v>
      </c>
      <c r="B263" s="21" t="s">
        <v>200</v>
      </c>
      <c r="C263" s="14" t="s">
        <v>19</v>
      </c>
      <c r="D263" s="10"/>
      <c r="E263" s="21" t="s">
        <v>78</v>
      </c>
      <c r="F263" s="34"/>
      <c r="G263" s="19" t="s">
        <v>47</v>
      </c>
      <c r="H263" s="80"/>
      <c r="I263" s="189"/>
      <c r="J263" s="190"/>
      <c r="K263" s="191"/>
      <c r="L263" s="191"/>
      <c r="M263" s="190"/>
      <c r="N263" s="190">
        <v>3</v>
      </c>
      <c r="O263" s="192">
        <v>12612</v>
      </c>
      <c r="P263" s="193">
        <v>12612</v>
      </c>
      <c r="Q263" s="194">
        <v>0</v>
      </c>
    </row>
    <row r="264" spans="1:1021" s="3" customFormat="1" ht="15" customHeight="1">
      <c r="A264" s="10">
        <v>240</v>
      </c>
      <c r="B264" s="21" t="s">
        <v>201</v>
      </c>
      <c r="C264" s="14" t="s">
        <v>19</v>
      </c>
      <c r="D264" s="10"/>
      <c r="E264" s="21"/>
      <c r="F264" s="44"/>
      <c r="G264" s="19" t="s">
        <v>22</v>
      </c>
      <c r="H264" s="92">
        <v>5</v>
      </c>
      <c r="I264" s="87">
        <v>4</v>
      </c>
      <c r="J264" s="87">
        <v>4</v>
      </c>
      <c r="K264" s="90">
        <v>3044.75</v>
      </c>
      <c r="L264" s="90"/>
      <c r="M264" s="87">
        <f>K264-L264</f>
        <v>3044.75</v>
      </c>
      <c r="N264" s="175">
        <v>6</v>
      </c>
      <c r="O264" s="175">
        <f>15838.96+6303.06</f>
        <v>22142.02</v>
      </c>
      <c r="P264" s="175">
        <v>15838.96</v>
      </c>
      <c r="Q264" s="90">
        <f>O264-P264</f>
        <v>6303.0600000000013</v>
      </c>
      <c r="R264" s="20">
        <f>P264+L264</f>
        <v>15838.96</v>
      </c>
      <c r="S264" s="20"/>
      <c r="U264" s="20"/>
    </row>
    <row r="265" spans="1:1021" s="3" customFormat="1" ht="15" customHeight="1">
      <c r="A265" s="10">
        <v>241</v>
      </c>
      <c r="B265" s="55" t="s">
        <v>201</v>
      </c>
      <c r="C265" s="14" t="s">
        <v>19</v>
      </c>
      <c r="D265" s="43"/>
      <c r="E265" s="35"/>
      <c r="F265" s="56"/>
      <c r="G265" s="19" t="s">
        <v>25</v>
      </c>
      <c r="H265" s="195">
        <v>2</v>
      </c>
      <c r="I265" s="104"/>
      <c r="J265" s="104"/>
      <c r="K265" s="104"/>
      <c r="L265" s="104"/>
      <c r="M265" s="104"/>
      <c r="N265" s="104"/>
      <c r="O265" s="121"/>
      <c r="P265" s="104"/>
      <c r="Q265" s="84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8"/>
      <c r="ALB265" s="18"/>
      <c r="ALC265" s="18"/>
      <c r="ALD265" s="18"/>
      <c r="ALE265" s="18"/>
      <c r="ALF265" s="18"/>
      <c r="ALG265" s="18"/>
      <c r="ALH265" s="18"/>
      <c r="ALI265" s="18"/>
      <c r="ALJ265" s="18"/>
      <c r="ALK265" s="18"/>
      <c r="ALL265" s="18"/>
      <c r="ALM265" s="18"/>
      <c r="ALN265" s="18"/>
      <c r="ALO265" s="18"/>
      <c r="ALP265" s="18"/>
      <c r="ALQ265" s="18"/>
      <c r="ALR265" s="18"/>
      <c r="ALS265" s="18"/>
      <c r="ALT265" s="18"/>
      <c r="ALU265" s="18"/>
      <c r="ALV265" s="18"/>
      <c r="ALW265" s="18"/>
      <c r="ALX265" s="18"/>
      <c r="ALY265" s="18"/>
      <c r="ALZ265" s="18"/>
      <c r="AMA265" s="18"/>
      <c r="AMB265" s="18"/>
      <c r="AMC265" s="18"/>
      <c r="AMD265" s="18"/>
      <c r="AME265" s="18"/>
      <c r="AMF265" s="18"/>
      <c r="AMG265" s="18"/>
    </row>
    <row r="266" spans="1:1021" s="3" customFormat="1" ht="15" customHeight="1">
      <c r="A266" s="10">
        <v>242</v>
      </c>
      <c r="B266" s="21" t="s">
        <v>202</v>
      </c>
      <c r="C266" s="14"/>
      <c r="D266" s="43"/>
      <c r="E266" s="21"/>
      <c r="F266" s="23"/>
      <c r="G266" s="19" t="s">
        <v>25</v>
      </c>
      <c r="H266" s="167">
        <v>20</v>
      </c>
      <c r="I266" s="84"/>
      <c r="J266" s="84"/>
      <c r="K266" s="84"/>
      <c r="L266" s="84"/>
      <c r="M266" s="84"/>
      <c r="N266" s="84"/>
      <c r="O266" s="84"/>
      <c r="P266" s="84"/>
      <c r="Q266" s="138"/>
      <c r="R266" s="18"/>
    </row>
    <row r="267" spans="1:1021" s="3" customFormat="1" ht="15" customHeight="1">
      <c r="A267" s="10">
        <v>243</v>
      </c>
      <c r="B267" s="21" t="s">
        <v>203</v>
      </c>
      <c r="C267" s="14" t="s">
        <v>19</v>
      </c>
      <c r="D267" s="43"/>
      <c r="E267" s="21" t="s">
        <v>204</v>
      </c>
      <c r="F267" s="23"/>
      <c r="G267" s="19" t="s">
        <v>22</v>
      </c>
      <c r="H267" s="177"/>
      <c r="I267" s="87"/>
      <c r="J267" s="87"/>
      <c r="K267" s="87"/>
      <c r="L267" s="87"/>
      <c r="M267" s="87">
        <f>K267-L267</f>
        <v>0</v>
      </c>
      <c r="N267" s="87"/>
      <c r="O267" s="87"/>
      <c r="P267" s="87"/>
      <c r="Q267" s="90">
        <f>O267-P267</f>
        <v>0</v>
      </c>
      <c r="R267" s="20">
        <f t="shared" ref="R267:R268" si="30">P267+L267</f>
        <v>0</v>
      </c>
      <c r="S267" s="20"/>
      <c r="U267" s="20"/>
    </row>
    <row r="268" spans="1:1021" s="3" customFormat="1" ht="15" customHeight="1">
      <c r="A268" s="10">
        <v>244</v>
      </c>
      <c r="B268" s="21" t="s">
        <v>205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>K268-L268</f>
        <v>0</v>
      </c>
      <c r="N268" s="87"/>
      <c r="O268" s="87"/>
      <c r="P268" s="87"/>
      <c r="Q268" s="90">
        <f>O268-P268</f>
        <v>0</v>
      </c>
      <c r="R268" s="20">
        <f t="shared" si="30"/>
        <v>0</v>
      </c>
      <c r="S268" s="20"/>
      <c r="U268" s="20"/>
    </row>
    <row r="269" spans="1:1021" s="3" customFormat="1" ht="15" customHeight="1">
      <c r="A269" s="10">
        <v>245</v>
      </c>
      <c r="B269" s="21" t="s">
        <v>205</v>
      </c>
      <c r="C269" s="14" t="s">
        <v>19</v>
      </c>
      <c r="D269" s="21"/>
      <c r="E269" s="21" t="s">
        <v>24</v>
      </c>
      <c r="F269" s="21"/>
      <c r="G269" s="19" t="s">
        <v>33</v>
      </c>
      <c r="H269" s="80">
        <v>3</v>
      </c>
      <c r="I269" s="103"/>
      <c r="J269" s="103"/>
      <c r="K269" s="104"/>
      <c r="L269" s="104"/>
      <c r="M269" s="103"/>
      <c r="N269" s="155">
        <v>3</v>
      </c>
      <c r="O269" s="155">
        <v>11136.2</v>
      </c>
      <c r="P269" s="155">
        <v>11136.2</v>
      </c>
      <c r="Q269" s="84"/>
    </row>
    <row r="270" spans="1:1021" s="3" customFormat="1" ht="15" customHeight="1">
      <c r="A270" s="10">
        <v>246</v>
      </c>
      <c r="B270" s="13" t="s">
        <v>205</v>
      </c>
      <c r="C270" s="14" t="s">
        <v>19</v>
      </c>
      <c r="D270" s="21"/>
      <c r="E270" s="21" t="s">
        <v>204</v>
      </c>
      <c r="F270" s="13"/>
      <c r="G270" s="17" t="s">
        <v>25</v>
      </c>
      <c r="H270" s="162">
        <v>6</v>
      </c>
      <c r="I270" s="196"/>
      <c r="J270" s="196"/>
      <c r="K270" s="197"/>
      <c r="L270" s="197"/>
      <c r="M270" s="84"/>
      <c r="N270" s="196"/>
      <c r="O270" s="198"/>
      <c r="P270" s="198"/>
      <c r="Q270" s="84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</row>
    <row r="271" spans="1:1021" s="3" customFormat="1" ht="15" customHeight="1">
      <c r="A271" s="10">
        <v>247</v>
      </c>
      <c r="B271" s="55" t="s">
        <v>206</v>
      </c>
      <c r="C271" s="42" t="s">
        <v>19</v>
      </c>
      <c r="D271" s="43"/>
      <c r="E271" s="35" t="s">
        <v>207</v>
      </c>
      <c r="F271" s="57"/>
      <c r="G271" s="17" t="s">
        <v>22</v>
      </c>
      <c r="H271" s="199"/>
      <c r="I271" s="200"/>
      <c r="J271" s="200"/>
      <c r="K271" s="200"/>
      <c r="L271" s="200"/>
      <c r="M271" s="87">
        <f>K271-L271</f>
        <v>0</v>
      </c>
      <c r="N271" s="200"/>
      <c r="O271" s="200"/>
      <c r="P271" s="200"/>
      <c r="Q271" s="90">
        <f>O271-P271</f>
        <v>0</v>
      </c>
      <c r="R271" s="20">
        <f>P271+L271</f>
        <v>0</v>
      </c>
      <c r="S271" s="20"/>
      <c r="T271" s="18"/>
      <c r="U271" s="20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248</v>
      </c>
      <c r="B272" s="21" t="s">
        <v>206</v>
      </c>
      <c r="C272" s="42" t="s">
        <v>19</v>
      </c>
      <c r="D272" s="43"/>
      <c r="E272" s="35" t="s">
        <v>207</v>
      </c>
      <c r="F272" s="52"/>
      <c r="G272" s="19" t="s">
        <v>25</v>
      </c>
      <c r="H272" s="167"/>
      <c r="I272" s="84"/>
      <c r="J272" s="84"/>
      <c r="K272" s="84"/>
      <c r="L272" s="84"/>
      <c r="M272" s="84"/>
      <c r="N272" s="198"/>
      <c r="O272" s="198"/>
      <c r="P272" s="198"/>
      <c r="Q272" s="84"/>
    </row>
    <row r="273" spans="1:21" s="3" customFormat="1" ht="15" customHeight="1">
      <c r="A273" s="10">
        <v>249</v>
      </c>
      <c r="B273" s="21" t="s">
        <v>208</v>
      </c>
      <c r="C273" s="14" t="s">
        <v>19</v>
      </c>
      <c r="D273" s="10"/>
      <c r="E273" s="21" t="s">
        <v>147</v>
      </c>
      <c r="F273" s="23"/>
      <c r="G273" s="19" t="s">
        <v>22</v>
      </c>
      <c r="H273" s="92">
        <v>2</v>
      </c>
      <c r="I273" s="87"/>
      <c r="J273" s="87"/>
      <c r="K273" s="87"/>
      <c r="L273" s="87"/>
      <c r="M273" s="87">
        <f>K273-L273</f>
        <v>0</v>
      </c>
      <c r="N273" s="87">
        <v>18</v>
      </c>
      <c r="O273" s="87">
        <v>30585.72</v>
      </c>
      <c r="P273" s="87">
        <v>30585.72</v>
      </c>
      <c r="Q273" s="90">
        <f>O273-P273</f>
        <v>0</v>
      </c>
      <c r="R273" s="20">
        <f t="shared" ref="R273:R275" si="31">P273+L273</f>
        <v>30585.72</v>
      </c>
      <c r="S273" s="20"/>
      <c r="U273" s="20"/>
    </row>
    <row r="274" spans="1:21" s="3" customFormat="1" ht="15" customHeight="1">
      <c r="A274" s="10">
        <v>250</v>
      </c>
      <c r="B274" s="21" t="s">
        <v>209</v>
      </c>
      <c r="C274" s="14" t="s">
        <v>19</v>
      </c>
      <c r="D274" s="10"/>
      <c r="E274" s="21" t="s">
        <v>24</v>
      </c>
      <c r="F274" s="23"/>
      <c r="G274" s="19" t="s">
        <v>22</v>
      </c>
      <c r="H274" s="92"/>
      <c r="I274" s="87"/>
      <c r="J274" s="87"/>
      <c r="K274" s="87"/>
      <c r="L274" s="87"/>
      <c r="M274" s="87">
        <f>K274-L274</f>
        <v>0</v>
      </c>
      <c r="N274" s="87"/>
      <c r="O274" s="87"/>
      <c r="P274" s="87"/>
      <c r="Q274" s="90">
        <f>O274-P274</f>
        <v>0</v>
      </c>
      <c r="R274" s="20">
        <f t="shared" si="31"/>
        <v>0</v>
      </c>
      <c r="S274" s="20"/>
      <c r="U274" s="20"/>
    </row>
    <row r="275" spans="1:21" s="3" customFormat="1" ht="15" customHeight="1">
      <c r="A275" s="10"/>
      <c r="B275" s="21" t="s">
        <v>243</v>
      </c>
      <c r="C275" s="14"/>
      <c r="D275" s="10"/>
      <c r="E275" s="21"/>
      <c r="F275" s="23"/>
      <c r="G275" s="19" t="s">
        <v>22</v>
      </c>
      <c r="H275" s="92">
        <v>1</v>
      </c>
      <c r="I275" s="87"/>
      <c r="J275" s="87"/>
      <c r="K275" s="87"/>
      <c r="L275" s="87"/>
      <c r="M275" s="87"/>
      <c r="N275" s="87"/>
      <c r="O275" s="87"/>
      <c r="P275" s="87"/>
      <c r="Q275" s="90"/>
      <c r="R275" s="20">
        <f t="shared" si="31"/>
        <v>0</v>
      </c>
      <c r="S275" s="20"/>
      <c r="U275" s="20"/>
    </row>
    <row r="276" spans="1:21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25</v>
      </c>
      <c r="H276" s="92">
        <v>6</v>
      </c>
      <c r="I276" s="87"/>
      <c r="J276" s="87"/>
      <c r="K276" s="90"/>
      <c r="L276" s="90"/>
      <c r="M276" s="87"/>
      <c r="N276" s="146"/>
      <c r="O276" s="201"/>
      <c r="P276" s="201"/>
      <c r="Q276" s="90"/>
      <c r="R276" s="20"/>
      <c r="S276" s="20"/>
      <c r="U276" s="20"/>
    </row>
    <row r="277" spans="1:21" s="3" customFormat="1" ht="15" customHeight="1">
      <c r="A277" s="10"/>
      <c r="B277" s="21" t="s">
        <v>258</v>
      </c>
      <c r="C277" s="14"/>
      <c r="D277" s="10"/>
      <c r="E277" s="21"/>
      <c r="F277" s="22"/>
      <c r="G277" s="19" t="s">
        <v>47</v>
      </c>
      <c r="H277" s="116">
        <v>2</v>
      </c>
      <c r="I277" s="117"/>
      <c r="J277" s="117"/>
      <c r="K277" s="117"/>
      <c r="L277" s="117"/>
      <c r="M277" s="117"/>
      <c r="N277" s="117"/>
      <c r="O277" s="99"/>
      <c r="P277" s="90"/>
      <c r="Q277" s="119"/>
      <c r="R277" s="20"/>
      <c r="S277" s="20"/>
      <c r="U277" s="20"/>
    </row>
    <row r="278" spans="1:21" s="3" customFormat="1" ht="15" customHeight="1">
      <c r="A278" s="10">
        <v>251</v>
      </c>
      <c r="B278" s="21" t="s">
        <v>210</v>
      </c>
      <c r="C278" s="14" t="s">
        <v>19</v>
      </c>
      <c r="D278" s="10"/>
      <c r="E278" s="21" t="s">
        <v>24</v>
      </c>
      <c r="F278" s="23"/>
      <c r="G278" s="19" t="s">
        <v>22</v>
      </c>
      <c r="H278" s="116">
        <v>5</v>
      </c>
      <c r="I278" s="87">
        <v>2</v>
      </c>
      <c r="J278" s="87">
        <v>2</v>
      </c>
      <c r="K278" s="90">
        <v>882.84</v>
      </c>
      <c r="L278" s="90">
        <v>882.84</v>
      </c>
      <c r="M278" s="87">
        <f t="shared" ref="M278" si="32">K278-L278</f>
        <v>0</v>
      </c>
      <c r="N278" s="146">
        <v>6</v>
      </c>
      <c r="O278" s="201">
        <v>7969.29</v>
      </c>
      <c r="P278" s="201">
        <v>7969.29</v>
      </c>
      <c r="Q278" s="119">
        <f>O278-P278</f>
        <v>0</v>
      </c>
      <c r="R278" s="20">
        <f>P278+L278</f>
        <v>8852.1299999999992</v>
      </c>
    </row>
    <row r="279" spans="1:21" s="3" customFormat="1" ht="15" customHeight="1">
      <c r="A279" s="10">
        <v>252</v>
      </c>
      <c r="B279" s="21" t="s">
        <v>210</v>
      </c>
      <c r="C279" s="14" t="s">
        <v>19</v>
      </c>
      <c r="D279" s="10"/>
      <c r="E279" s="21" t="s">
        <v>24</v>
      </c>
      <c r="F279" s="22"/>
      <c r="G279" s="19" t="s">
        <v>25</v>
      </c>
      <c r="H279" s="80"/>
      <c r="I279" s="84"/>
      <c r="J279" s="84"/>
      <c r="K279" s="84"/>
      <c r="L279" s="84"/>
      <c r="M279" s="84"/>
      <c r="N279" s="104"/>
      <c r="O279" s="104"/>
      <c r="P279" s="104"/>
      <c r="Q279" s="84"/>
    </row>
    <row r="280" spans="1:21" s="3" customFormat="1" ht="15" customHeight="1">
      <c r="A280" s="10">
        <v>253</v>
      </c>
      <c r="B280" s="21" t="s">
        <v>211</v>
      </c>
      <c r="C280" s="14" t="s">
        <v>19</v>
      </c>
      <c r="D280" s="10"/>
      <c r="E280" s="21"/>
      <c r="F280" s="22"/>
      <c r="G280" s="19" t="s">
        <v>21</v>
      </c>
      <c r="H280" s="80"/>
      <c r="I280" s="115"/>
      <c r="J280" s="127"/>
      <c r="K280" s="143"/>
      <c r="L280" s="143"/>
      <c r="M280" s="127"/>
      <c r="N280" s="202"/>
      <c r="O280" s="203"/>
      <c r="P280" s="203"/>
      <c r="Q280" s="84"/>
      <c r="R280" s="20"/>
      <c r="S280" s="20"/>
      <c r="U280" s="20"/>
    </row>
    <row r="281" spans="1:21" s="3" customFormat="1" ht="15" customHeight="1">
      <c r="A281" s="10">
        <v>254</v>
      </c>
      <c r="B281" s="21" t="s">
        <v>212</v>
      </c>
      <c r="C281" s="14"/>
      <c r="D281" s="10"/>
      <c r="E281" s="21"/>
      <c r="F281" s="22"/>
      <c r="G281" s="19" t="s">
        <v>22</v>
      </c>
      <c r="H281" s="92">
        <v>7</v>
      </c>
      <c r="I281" s="165"/>
      <c r="J281" s="204"/>
      <c r="K281" s="204"/>
      <c r="L281" s="204"/>
      <c r="M281" s="87">
        <f>K281-L281</f>
        <v>0</v>
      </c>
      <c r="N281" s="146">
        <v>5</v>
      </c>
      <c r="O281" s="201">
        <v>9522.11</v>
      </c>
      <c r="P281" s="201">
        <v>9522.11</v>
      </c>
      <c r="Q281" s="90">
        <f>O281-P281</f>
        <v>0</v>
      </c>
      <c r="R281" s="20">
        <f>P281+L281</f>
        <v>9522.11</v>
      </c>
      <c r="S281" s="20"/>
      <c r="U281" s="20"/>
    </row>
    <row r="282" spans="1:21" s="3" customFormat="1" ht="15" customHeight="1">
      <c r="A282" s="10">
        <v>258</v>
      </c>
      <c r="B282" s="34" t="s">
        <v>212</v>
      </c>
      <c r="C282" s="14"/>
      <c r="D282" s="58"/>
      <c r="E282" s="21"/>
      <c r="F282" s="23"/>
      <c r="G282" s="19" t="s">
        <v>25</v>
      </c>
      <c r="H282" s="177">
        <v>3</v>
      </c>
      <c r="I282" s="87"/>
      <c r="J282" s="87"/>
      <c r="K282" s="87"/>
      <c r="L282" s="87"/>
      <c r="M282" s="87"/>
      <c r="N282" s="87"/>
      <c r="O282" s="87"/>
      <c r="P282" s="87"/>
      <c r="Q282" s="90"/>
      <c r="R282" s="20"/>
      <c r="S282" s="20"/>
      <c r="U282" s="20"/>
    </row>
    <row r="283" spans="1:21" s="3" customFormat="1" ht="15" customHeight="1">
      <c r="A283" s="10">
        <v>255</v>
      </c>
      <c r="B283" s="21" t="s">
        <v>213</v>
      </c>
      <c r="C283" s="14"/>
      <c r="D283" s="10"/>
      <c r="E283" s="21"/>
      <c r="F283" s="22"/>
      <c r="G283" s="19" t="s">
        <v>22</v>
      </c>
      <c r="H283" s="92"/>
      <c r="I283" s="205"/>
      <c r="J283" s="206"/>
      <c r="K283" s="204"/>
      <c r="L283" s="204"/>
      <c r="M283" s="87">
        <f>K283-L283</f>
        <v>0</v>
      </c>
      <c r="N283" s="146"/>
      <c r="O283" s="201"/>
      <c r="P283" s="201"/>
      <c r="Q283" s="90">
        <f>O283-P283</f>
        <v>0</v>
      </c>
      <c r="R283" s="20">
        <f t="shared" ref="R283:R285" si="33">P283+L283</f>
        <v>0</v>
      </c>
      <c r="S283" s="20"/>
      <c r="U283" s="20"/>
    </row>
    <row r="284" spans="1:21" s="3" customFormat="1" ht="15" customHeight="1">
      <c r="A284" s="10">
        <v>256</v>
      </c>
      <c r="B284" s="21" t="s">
        <v>214</v>
      </c>
      <c r="C284" s="14" t="s">
        <v>19</v>
      </c>
      <c r="D284" s="10"/>
      <c r="E284" s="21" t="s">
        <v>215</v>
      </c>
      <c r="F284" s="23"/>
      <c r="G284" s="19" t="s">
        <v>22</v>
      </c>
      <c r="H284" s="92">
        <v>2</v>
      </c>
      <c r="I284" s="87"/>
      <c r="J284" s="87"/>
      <c r="K284" s="87"/>
      <c r="L284" s="87"/>
      <c r="M284" s="87">
        <f>K284-L284</f>
        <v>0</v>
      </c>
      <c r="N284" s="87"/>
      <c r="O284" s="87"/>
      <c r="P284" s="87"/>
      <c r="Q284" s="90">
        <f>O284-P284</f>
        <v>0</v>
      </c>
      <c r="R284" s="20">
        <f t="shared" si="33"/>
        <v>0</v>
      </c>
    </row>
    <row r="285" spans="1:21" s="3" customFormat="1" ht="15" customHeight="1">
      <c r="A285" s="10">
        <v>257</v>
      </c>
      <c r="B285" s="34" t="s">
        <v>216</v>
      </c>
      <c r="C285" s="14" t="s">
        <v>19</v>
      </c>
      <c r="D285" s="58"/>
      <c r="E285" s="21" t="s">
        <v>24</v>
      </c>
      <c r="F285" s="23"/>
      <c r="G285" s="19" t="s">
        <v>22</v>
      </c>
      <c r="H285" s="177">
        <v>3</v>
      </c>
      <c r="I285" s="87"/>
      <c r="J285" s="87"/>
      <c r="K285" s="87"/>
      <c r="L285" s="87"/>
      <c r="M285" s="87">
        <f>K285-L285</f>
        <v>0</v>
      </c>
      <c r="N285" s="87"/>
      <c r="O285" s="87"/>
      <c r="P285" s="87"/>
      <c r="Q285" s="90">
        <f>O285-P285</f>
        <v>0</v>
      </c>
      <c r="R285" s="20">
        <f t="shared" si="33"/>
        <v>0</v>
      </c>
    </row>
    <row r="286" spans="1:21" s="3" customFormat="1" ht="15" customHeight="1">
      <c r="A286" s="10">
        <v>259</v>
      </c>
      <c r="B286" s="21" t="s">
        <v>216</v>
      </c>
      <c r="C286" s="14" t="s">
        <v>19</v>
      </c>
      <c r="D286" s="10"/>
      <c r="E286" s="21" t="s">
        <v>24</v>
      </c>
      <c r="F286" s="22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84"/>
      <c r="R286" s="20"/>
      <c r="S286" s="20"/>
      <c r="U286" s="20"/>
    </row>
    <row r="287" spans="1:21" s="3" customFormat="1" ht="15" customHeight="1">
      <c r="A287" s="10">
        <v>260</v>
      </c>
      <c r="B287" s="21" t="s">
        <v>217</v>
      </c>
      <c r="C287" s="14" t="s">
        <v>19</v>
      </c>
      <c r="D287" s="10"/>
      <c r="E287" s="21" t="s">
        <v>43</v>
      </c>
      <c r="F287" s="23"/>
      <c r="G287" s="19" t="s">
        <v>22</v>
      </c>
      <c r="H287" s="92">
        <v>3</v>
      </c>
      <c r="I287" s="87">
        <v>1</v>
      </c>
      <c r="J287" s="87">
        <v>1</v>
      </c>
      <c r="K287" s="87">
        <v>1589.11</v>
      </c>
      <c r="L287" s="87">
        <v>1589.11</v>
      </c>
      <c r="M287" s="87">
        <f>K287-L287</f>
        <v>0</v>
      </c>
      <c r="N287" s="87">
        <v>10</v>
      </c>
      <c r="O287" s="87">
        <v>31432.79</v>
      </c>
      <c r="P287" s="87">
        <v>31432.79</v>
      </c>
      <c r="Q287" s="90">
        <f>O287-P287</f>
        <v>0</v>
      </c>
      <c r="R287" s="20">
        <f>P287+L287</f>
        <v>33021.9</v>
      </c>
    </row>
    <row r="288" spans="1:21" s="3" customFormat="1" ht="15" customHeight="1">
      <c r="A288" s="10">
        <v>261</v>
      </c>
      <c r="B288" s="21" t="s">
        <v>217</v>
      </c>
      <c r="C288" s="14" t="s">
        <v>19</v>
      </c>
      <c r="D288" s="10"/>
      <c r="E288" s="21" t="s">
        <v>43</v>
      </c>
      <c r="F288" s="22"/>
      <c r="G288" s="19" t="s">
        <v>44</v>
      </c>
      <c r="H288" s="80"/>
      <c r="I288" s="105"/>
      <c r="J288" s="105"/>
      <c r="K288" s="104"/>
      <c r="L288" s="104"/>
      <c r="M288" s="105"/>
      <c r="N288" s="107"/>
      <c r="O288" s="229"/>
      <c r="P288" s="107"/>
      <c r="Q288" s="107"/>
    </row>
    <row r="289" spans="1:21" s="3" customFormat="1" ht="15" customHeight="1">
      <c r="A289" s="10">
        <v>262</v>
      </c>
      <c r="B289" s="21" t="s">
        <v>218</v>
      </c>
      <c r="C289" s="14"/>
      <c r="D289" s="10"/>
      <c r="E289" s="21" t="s">
        <v>24</v>
      </c>
      <c r="F289" s="23"/>
      <c r="G289" s="19" t="s">
        <v>25</v>
      </c>
      <c r="H289" s="92"/>
      <c r="I289" s="87"/>
      <c r="J289" s="87"/>
      <c r="K289" s="90"/>
      <c r="L289" s="90"/>
      <c r="M289" s="87"/>
      <c r="N289" s="87"/>
      <c r="O289" s="87"/>
      <c r="P289" s="87"/>
      <c r="Q289" s="90"/>
      <c r="R289" s="20"/>
      <c r="S289" s="20"/>
      <c r="U289" s="20"/>
    </row>
    <row r="290" spans="1:21" s="3" customFormat="1" ht="15" customHeight="1">
      <c r="A290" s="10">
        <v>263</v>
      </c>
      <c r="B290" s="21" t="s">
        <v>219</v>
      </c>
      <c r="C290" s="14" t="s">
        <v>19</v>
      </c>
      <c r="D290" s="10"/>
      <c r="E290" s="21" t="s">
        <v>24</v>
      </c>
      <c r="F290" s="23"/>
      <c r="G290" s="19" t="s">
        <v>22</v>
      </c>
      <c r="H290" s="92"/>
      <c r="I290" s="87"/>
      <c r="J290" s="87"/>
      <c r="K290" s="90"/>
      <c r="L290" s="90"/>
      <c r="M290" s="87">
        <f>K290-L290</f>
        <v>0</v>
      </c>
      <c r="N290" s="146"/>
      <c r="O290" s="201"/>
      <c r="P290" s="201"/>
      <c r="Q290" s="90">
        <f>O290-P290</f>
        <v>0</v>
      </c>
      <c r="R290" s="20">
        <f t="shared" ref="R290:R291" si="34">P290+L290</f>
        <v>0</v>
      </c>
      <c r="S290" s="20"/>
      <c r="U290" s="20"/>
    </row>
    <row r="291" spans="1:21" s="3" customFormat="1" ht="15" customHeight="1">
      <c r="A291" s="10">
        <v>264</v>
      </c>
      <c r="B291" s="21" t="s">
        <v>220</v>
      </c>
      <c r="C291" s="14" t="s">
        <v>19</v>
      </c>
      <c r="D291" s="10"/>
      <c r="E291" s="21" t="s">
        <v>221</v>
      </c>
      <c r="F291" s="22"/>
      <c r="G291" s="19" t="s">
        <v>22</v>
      </c>
      <c r="H291" s="92"/>
      <c r="I291" s="87"/>
      <c r="J291" s="87"/>
      <c r="K291" s="87"/>
      <c r="L291" s="87"/>
      <c r="M291" s="87">
        <f>K291-L291</f>
        <v>0</v>
      </c>
      <c r="N291" s="87"/>
      <c r="O291" s="90"/>
      <c r="P291" s="90"/>
      <c r="Q291" s="90">
        <f>O291-P291</f>
        <v>0</v>
      </c>
      <c r="R291" s="20">
        <f t="shared" si="34"/>
        <v>0</v>
      </c>
      <c r="S291" s="20"/>
      <c r="U291" s="20"/>
    </row>
    <row r="292" spans="1:21" s="3" customFormat="1" ht="15" customHeight="1">
      <c r="A292" s="10">
        <v>265</v>
      </c>
      <c r="B292" s="21" t="s">
        <v>220</v>
      </c>
      <c r="C292" s="14" t="s">
        <v>19</v>
      </c>
      <c r="D292" s="10"/>
      <c r="E292" s="21" t="s">
        <v>221</v>
      </c>
      <c r="F292" s="59"/>
      <c r="G292" s="19" t="s">
        <v>47</v>
      </c>
      <c r="H292" s="80"/>
      <c r="I292" s="84"/>
      <c r="J292" s="84"/>
      <c r="K292" s="138"/>
      <c r="L292" s="138"/>
      <c r="M292" s="84"/>
      <c r="N292" s="84"/>
      <c r="O292" s="138">
        <v>2732.6</v>
      </c>
      <c r="P292" s="138">
        <v>2732.6</v>
      </c>
      <c r="Q292" s="138">
        <v>0</v>
      </c>
      <c r="R292" s="18"/>
    </row>
    <row r="293" spans="1:21" s="3" customFormat="1" ht="15" customHeight="1">
      <c r="A293" s="10">
        <v>266</v>
      </c>
      <c r="B293" s="21" t="s">
        <v>222</v>
      </c>
      <c r="C293" s="14" t="s">
        <v>19</v>
      </c>
      <c r="D293" s="10"/>
      <c r="E293" s="21" t="s">
        <v>24</v>
      </c>
      <c r="F293" s="23"/>
      <c r="G293" s="19" t="s">
        <v>22</v>
      </c>
      <c r="H293" s="85">
        <v>8</v>
      </c>
      <c r="I293" s="87">
        <v>5</v>
      </c>
      <c r="J293" s="87">
        <v>5</v>
      </c>
      <c r="K293" s="90">
        <v>10014.49</v>
      </c>
      <c r="L293" s="90">
        <v>10014.49</v>
      </c>
      <c r="M293" s="87">
        <f>K293-L293</f>
        <v>0</v>
      </c>
      <c r="N293" s="87">
        <v>6</v>
      </c>
      <c r="O293" s="87">
        <f>8961.38+16395.6+1286.42</f>
        <v>26643.399999999994</v>
      </c>
      <c r="P293" s="87">
        <v>8961.3799999999992</v>
      </c>
      <c r="Q293" s="90">
        <f>O293-P293</f>
        <v>17682.019999999997</v>
      </c>
      <c r="R293" s="20">
        <f>P293+L293</f>
        <v>18975.87</v>
      </c>
      <c r="S293" s="20"/>
      <c r="U293" s="20"/>
    </row>
    <row r="294" spans="1:21" s="3" customFormat="1" ht="15" customHeight="1">
      <c r="A294" s="10">
        <v>267</v>
      </c>
      <c r="B294" s="21" t="s">
        <v>222</v>
      </c>
      <c r="C294" s="48" t="s">
        <v>19</v>
      </c>
      <c r="D294" s="10"/>
      <c r="E294" s="21" t="s">
        <v>24</v>
      </c>
      <c r="F294" s="22"/>
      <c r="G294" s="19" t="s">
        <v>25</v>
      </c>
      <c r="H294" s="162">
        <v>2</v>
      </c>
      <c r="I294" s="84"/>
      <c r="J294" s="84"/>
      <c r="K294" s="84"/>
      <c r="L294" s="84"/>
      <c r="M294" s="84"/>
      <c r="N294" s="104"/>
      <c r="O294" s="104"/>
      <c r="P294" s="104"/>
      <c r="Q294" s="84"/>
    </row>
    <row r="295" spans="1:21" s="3" customFormat="1" ht="15" customHeight="1">
      <c r="A295" s="10">
        <v>268</v>
      </c>
      <c r="B295" s="60" t="s">
        <v>223</v>
      </c>
      <c r="C295" s="14" t="s">
        <v>19</v>
      </c>
      <c r="D295" s="10"/>
      <c r="E295" s="21" t="s">
        <v>24</v>
      </c>
      <c r="F295" s="23"/>
      <c r="G295" s="19" t="s">
        <v>22</v>
      </c>
      <c r="H295" s="116"/>
      <c r="I295" s="117"/>
      <c r="J295" s="117"/>
      <c r="K295" s="117"/>
      <c r="L295" s="117"/>
      <c r="M295" s="87">
        <f>K295-L295</f>
        <v>0</v>
      </c>
      <c r="N295" s="117"/>
      <c r="O295" s="117"/>
      <c r="P295" s="117"/>
      <c r="Q295" s="90">
        <f>O295-P295</f>
        <v>0</v>
      </c>
      <c r="R295" s="20">
        <f>P295+L295</f>
        <v>0</v>
      </c>
      <c r="S295" s="20"/>
      <c r="U295" s="20"/>
    </row>
    <row r="296" spans="1:21" s="3" customFormat="1" ht="15" customHeight="1">
      <c r="A296" s="10">
        <v>269</v>
      </c>
      <c r="B296" s="60" t="s">
        <v>224</v>
      </c>
      <c r="C296" s="14" t="s">
        <v>19</v>
      </c>
      <c r="D296" s="10"/>
      <c r="E296" s="21"/>
      <c r="F296" s="22"/>
      <c r="G296" s="19" t="s">
        <v>21</v>
      </c>
      <c r="H296" s="80"/>
      <c r="I296" s="155"/>
      <c r="J296" s="155"/>
      <c r="K296" s="155"/>
      <c r="L296" s="155"/>
      <c r="M296" s="84"/>
      <c r="N296" s="84"/>
      <c r="O296" s="84"/>
      <c r="P296" s="84"/>
      <c r="Q296" s="84"/>
    </row>
    <row r="297" spans="1:21" s="3" customFormat="1" ht="15" customHeight="1">
      <c r="A297" s="10">
        <v>270</v>
      </c>
      <c r="B297" s="21" t="s">
        <v>225</v>
      </c>
      <c r="C297" s="14" t="s">
        <v>19</v>
      </c>
      <c r="D297" s="10"/>
      <c r="E297" s="21" t="s">
        <v>226</v>
      </c>
      <c r="F297" s="23"/>
      <c r="G297" s="19" t="s">
        <v>22</v>
      </c>
      <c r="H297" s="92">
        <v>11</v>
      </c>
      <c r="I297" s="87">
        <v>5</v>
      </c>
      <c r="J297" s="87">
        <v>6</v>
      </c>
      <c r="K297" s="90">
        <v>5386.66</v>
      </c>
      <c r="L297" s="90">
        <v>5386.66</v>
      </c>
      <c r="M297" s="87">
        <f>K297-L297</f>
        <v>0</v>
      </c>
      <c r="N297" s="87">
        <v>7</v>
      </c>
      <c r="O297" s="87">
        <v>19692.63</v>
      </c>
      <c r="P297" s="87">
        <v>19692.63</v>
      </c>
      <c r="Q297" s="90">
        <f>O297-P297</f>
        <v>0</v>
      </c>
      <c r="R297" s="20">
        <f>P297+L297</f>
        <v>25079.29</v>
      </c>
      <c r="S297" s="20"/>
      <c r="U297" s="20"/>
    </row>
    <row r="298" spans="1:21" s="3" customFormat="1" ht="15" customHeight="1">
      <c r="A298" s="10">
        <v>271</v>
      </c>
      <c r="B298" s="21" t="s">
        <v>225</v>
      </c>
      <c r="C298" s="14" t="s">
        <v>19</v>
      </c>
      <c r="D298" s="10"/>
      <c r="E298" s="21" t="s">
        <v>226</v>
      </c>
      <c r="F298" s="22"/>
      <c r="G298" s="19" t="s">
        <v>25</v>
      </c>
      <c r="H298" s="80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5" customHeight="1">
      <c r="A299" s="10">
        <v>272</v>
      </c>
      <c r="B299" s="21" t="s">
        <v>227</v>
      </c>
      <c r="C299" s="14" t="s">
        <v>19</v>
      </c>
      <c r="D299" s="10"/>
      <c r="E299" s="21"/>
      <c r="F299" s="22"/>
      <c r="G299" s="19" t="s">
        <v>33</v>
      </c>
      <c r="H299" s="80"/>
      <c r="I299" s="103"/>
      <c r="J299" s="103"/>
      <c r="K299" s="104"/>
      <c r="L299" s="104"/>
      <c r="M299" s="103"/>
      <c r="N299" s="84">
        <v>2</v>
      </c>
      <c r="O299" s="84">
        <v>2574.9499999999998</v>
      </c>
      <c r="P299" s="84">
        <v>2574.9499999999998</v>
      </c>
      <c r="Q299" s="84"/>
    </row>
    <row r="300" spans="1:21" s="3" customFormat="1" ht="15" customHeight="1">
      <c r="A300" s="10"/>
      <c r="B300" s="21" t="s">
        <v>227</v>
      </c>
      <c r="C300" s="14"/>
      <c r="D300" s="10"/>
      <c r="E300" s="21"/>
      <c r="F300" s="22"/>
      <c r="G300" s="19" t="s">
        <v>22</v>
      </c>
      <c r="H300" s="80">
        <v>1</v>
      </c>
      <c r="I300" s="103"/>
      <c r="J300" s="103"/>
      <c r="K300" s="104"/>
      <c r="L300" s="104"/>
      <c r="M300" s="87">
        <f>K300-L300</f>
        <v>0</v>
      </c>
      <c r="N300" s="84"/>
      <c r="O300" s="84"/>
      <c r="P300" s="84"/>
      <c r="Q300" s="90">
        <f>O300-P300</f>
        <v>0</v>
      </c>
      <c r="R300" s="20">
        <f t="shared" ref="R300:R302" si="35">P300+L300</f>
        <v>0</v>
      </c>
    </row>
    <row r="301" spans="1:21" s="3" customFormat="1" ht="15" customHeight="1">
      <c r="A301" s="10">
        <v>273</v>
      </c>
      <c r="B301" s="21" t="s">
        <v>228</v>
      </c>
      <c r="C301" s="14" t="s">
        <v>19</v>
      </c>
      <c r="D301" s="10"/>
      <c r="E301" s="21" t="s">
        <v>215</v>
      </c>
      <c r="F301" s="23"/>
      <c r="G301" s="19" t="s">
        <v>22</v>
      </c>
      <c r="H301" s="92">
        <v>12</v>
      </c>
      <c r="I301" s="87">
        <v>4</v>
      </c>
      <c r="J301" s="87">
        <v>4</v>
      </c>
      <c r="K301" s="87">
        <v>4409.58</v>
      </c>
      <c r="L301" s="87">
        <v>4409.58</v>
      </c>
      <c r="M301" s="87">
        <f t="shared" ref="M301:M302" si="36">K301-L301</f>
        <v>0</v>
      </c>
      <c r="N301" s="87">
        <v>11</v>
      </c>
      <c r="O301" s="90">
        <v>20364.900000000001</v>
      </c>
      <c r="P301" s="90">
        <v>20364.900000000001</v>
      </c>
      <c r="Q301" s="90">
        <f>O301-P301</f>
        <v>0</v>
      </c>
      <c r="R301" s="20">
        <f t="shared" si="35"/>
        <v>24774.480000000003</v>
      </c>
      <c r="S301" s="20"/>
      <c r="U301" s="20"/>
    </row>
    <row r="302" spans="1:21" s="3" customFormat="1" ht="15" customHeight="1">
      <c r="A302" s="10">
        <v>274</v>
      </c>
      <c r="B302" s="21" t="s">
        <v>229</v>
      </c>
      <c r="C302" s="14" t="s">
        <v>19</v>
      </c>
      <c r="D302" s="10"/>
      <c r="E302" s="21" t="s">
        <v>24</v>
      </c>
      <c r="F302" s="23"/>
      <c r="G302" s="19" t="s">
        <v>22</v>
      </c>
      <c r="H302" s="92">
        <v>17</v>
      </c>
      <c r="I302" s="87">
        <v>1</v>
      </c>
      <c r="J302" s="87">
        <v>1</v>
      </c>
      <c r="K302" s="87">
        <v>1050.49</v>
      </c>
      <c r="L302" s="87">
        <v>1050.49</v>
      </c>
      <c r="M302" s="87">
        <f t="shared" si="36"/>
        <v>0</v>
      </c>
      <c r="N302" s="87">
        <v>4</v>
      </c>
      <c r="O302" s="90">
        <f>24310.11+5426.44</f>
        <v>29736.55</v>
      </c>
      <c r="P302" s="90">
        <f>24310.11+5426.44</f>
        <v>29736.55</v>
      </c>
      <c r="Q302" s="90">
        <f>O302-P302</f>
        <v>0</v>
      </c>
      <c r="R302" s="20">
        <f t="shared" si="35"/>
        <v>30787.040000000001</v>
      </c>
      <c r="S302" s="20"/>
      <c r="U302" s="20"/>
    </row>
    <row r="303" spans="1:21" s="3" customFormat="1" ht="15" customHeight="1">
      <c r="A303" s="10">
        <v>275</v>
      </c>
      <c r="B303" s="61" t="s">
        <v>229</v>
      </c>
      <c r="C303" s="14" t="s">
        <v>19</v>
      </c>
      <c r="D303" s="10"/>
      <c r="E303" s="21" t="s">
        <v>24</v>
      </c>
      <c r="F303" s="58"/>
      <c r="G303" s="24" t="s">
        <v>25</v>
      </c>
      <c r="H303" s="167"/>
      <c r="I303" s="155"/>
      <c r="J303" s="155"/>
      <c r="K303" s="155"/>
      <c r="L303" s="155"/>
      <c r="M303" s="84"/>
      <c r="N303" s="84"/>
      <c r="O303" s="84"/>
      <c r="P303" s="84"/>
      <c r="Q303" s="84"/>
    </row>
    <row r="304" spans="1:21" s="3" customFormat="1" ht="15" customHeight="1">
      <c r="A304" s="10">
        <v>276</v>
      </c>
      <c r="B304" s="61" t="s">
        <v>230</v>
      </c>
      <c r="C304" s="14" t="s">
        <v>54</v>
      </c>
      <c r="D304" s="10" t="s">
        <v>69</v>
      </c>
      <c r="E304" s="21" t="s">
        <v>24</v>
      </c>
      <c r="F304" s="58"/>
      <c r="G304" s="19" t="s">
        <v>22</v>
      </c>
      <c r="H304" s="177">
        <v>5</v>
      </c>
      <c r="I304" s="87"/>
      <c r="J304" s="87"/>
      <c r="K304" s="87"/>
      <c r="L304" s="87"/>
      <c r="M304" s="87">
        <f>K304-L304</f>
        <v>0</v>
      </c>
      <c r="N304" s="87">
        <v>1</v>
      </c>
      <c r="O304" s="87">
        <v>8968.24</v>
      </c>
      <c r="P304" s="87">
        <v>8968.24</v>
      </c>
      <c r="Q304" s="90">
        <f>O304-P304</f>
        <v>0</v>
      </c>
      <c r="R304" s="20">
        <f>P304+L304</f>
        <v>8968.24</v>
      </c>
      <c r="S304" s="20"/>
      <c r="U304" s="20"/>
    </row>
    <row r="305" spans="1:21" s="3" customFormat="1" ht="15" customHeight="1">
      <c r="A305" s="10">
        <v>277</v>
      </c>
      <c r="B305" s="21" t="s">
        <v>230</v>
      </c>
      <c r="C305" s="14" t="s">
        <v>54</v>
      </c>
      <c r="D305" s="10" t="s">
        <v>69</v>
      </c>
      <c r="E305" s="21" t="s">
        <v>24</v>
      </c>
      <c r="F305" s="23"/>
      <c r="G305" s="19" t="s">
        <v>25</v>
      </c>
      <c r="H305" s="80">
        <v>1</v>
      </c>
      <c r="I305" s="84"/>
      <c r="J305" s="84"/>
      <c r="K305" s="84"/>
      <c r="L305" s="84"/>
      <c r="M305" s="84"/>
      <c r="N305" s="84"/>
      <c r="O305" s="84"/>
      <c r="P305" s="84"/>
      <c r="Q305" s="138"/>
      <c r="R305" s="18"/>
    </row>
    <row r="306" spans="1:21" s="3" customFormat="1" ht="15" customHeight="1">
      <c r="A306" s="10">
        <v>278</v>
      </c>
      <c r="B306" s="62" t="s">
        <v>231</v>
      </c>
      <c r="C306" s="63" t="s">
        <v>19</v>
      </c>
      <c r="D306" s="64"/>
      <c r="E306" s="62" t="s">
        <v>24</v>
      </c>
      <c r="F306" s="65"/>
      <c r="G306" s="66" t="s">
        <v>22</v>
      </c>
      <c r="H306" s="92">
        <v>5</v>
      </c>
      <c r="I306" s="87"/>
      <c r="J306" s="87"/>
      <c r="K306" s="87"/>
      <c r="L306" s="87"/>
      <c r="M306" s="87">
        <f>K306-L306</f>
        <v>0</v>
      </c>
      <c r="N306" s="87">
        <v>9</v>
      </c>
      <c r="O306" s="87">
        <v>13678.96</v>
      </c>
      <c r="P306" s="87">
        <v>13678.96</v>
      </c>
      <c r="Q306" s="90">
        <f>O306-P306</f>
        <v>0</v>
      </c>
      <c r="R306" s="20">
        <f>P306+L306</f>
        <v>13678.96</v>
      </c>
      <c r="S306" s="20"/>
      <c r="U306" s="20"/>
    </row>
    <row r="307" spans="1:21" s="3" customFormat="1" ht="15" customHeight="1">
      <c r="A307" s="10">
        <v>279</v>
      </c>
      <c r="B307" s="21" t="s">
        <v>232</v>
      </c>
      <c r="C307" s="42" t="s">
        <v>19</v>
      </c>
      <c r="D307" s="50"/>
      <c r="E307" s="21" t="s">
        <v>24</v>
      </c>
      <c r="F307" s="51"/>
      <c r="G307" s="19" t="s">
        <v>25</v>
      </c>
      <c r="H307" s="181"/>
      <c r="I307" s="84"/>
      <c r="J307" s="84"/>
      <c r="K307" s="138"/>
      <c r="L307" s="138"/>
      <c r="M307" s="84"/>
      <c r="N307" s="104"/>
      <c r="O307" s="104"/>
      <c r="P307" s="104"/>
      <c r="Q307" s="84"/>
      <c r="R307" s="18"/>
    </row>
    <row r="308" spans="1:21" s="3" customFormat="1" ht="15" customHeight="1">
      <c r="A308" s="10">
        <v>280</v>
      </c>
      <c r="B308" s="21" t="s">
        <v>233</v>
      </c>
      <c r="C308" s="42" t="s">
        <v>19</v>
      </c>
      <c r="D308" s="43"/>
      <c r="E308" s="21" t="s">
        <v>24</v>
      </c>
      <c r="F308" s="23"/>
      <c r="G308" s="19" t="s">
        <v>22</v>
      </c>
      <c r="H308" s="177"/>
      <c r="I308" s="87"/>
      <c r="J308" s="87"/>
      <c r="K308" s="87"/>
      <c r="L308" s="87"/>
      <c r="M308" s="87">
        <f>K308-L308</f>
        <v>0</v>
      </c>
      <c r="N308" s="87"/>
      <c r="O308" s="87"/>
      <c r="P308" s="87"/>
      <c r="Q308" s="90">
        <f>O308-P308</f>
        <v>0</v>
      </c>
      <c r="R308" s="20">
        <f t="shared" ref="R308:R309" si="37">P308+L308</f>
        <v>0</v>
      </c>
      <c r="S308" s="20"/>
      <c r="U308" s="20"/>
    </row>
    <row r="309" spans="1:21" s="3" customFormat="1" ht="15" customHeight="1">
      <c r="A309" s="10">
        <v>281</v>
      </c>
      <c r="B309" s="21" t="s">
        <v>234</v>
      </c>
      <c r="C309" s="42" t="s">
        <v>19</v>
      </c>
      <c r="D309" s="64"/>
      <c r="E309" s="21" t="s">
        <v>235</v>
      </c>
      <c r="F309" s="23"/>
      <c r="G309" s="27" t="s">
        <v>22</v>
      </c>
      <c r="H309" s="92"/>
      <c r="I309" s="87"/>
      <c r="J309" s="87"/>
      <c r="K309" s="87"/>
      <c r="L309" s="87"/>
      <c r="M309" s="87">
        <f>K309-L309</f>
        <v>0</v>
      </c>
      <c r="N309" s="87"/>
      <c r="O309" s="90"/>
      <c r="P309" s="90"/>
      <c r="Q309" s="90">
        <f>O309-P309</f>
        <v>0</v>
      </c>
      <c r="R309" s="20">
        <f t="shared" si="37"/>
        <v>0</v>
      </c>
      <c r="S309" s="20"/>
      <c r="U309" s="20"/>
    </row>
    <row r="310" spans="1:21" s="3" customFormat="1" ht="15" customHeight="1">
      <c r="A310" s="10">
        <v>282</v>
      </c>
      <c r="B310" s="29" t="s">
        <v>234</v>
      </c>
      <c r="C310" s="42" t="s">
        <v>19</v>
      </c>
      <c r="D310" s="215"/>
      <c r="E310" s="21" t="s">
        <v>235</v>
      </c>
      <c r="F310" s="67"/>
      <c r="G310" s="68" t="s">
        <v>25</v>
      </c>
      <c r="H310" s="167"/>
      <c r="I310" s="84"/>
      <c r="J310" s="84"/>
      <c r="K310" s="84"/>
      <c r="L310" s="84"/>
      <c r="M310" s="84"/>
      <c r="N310" s="84"/>
      <c r="O310" s="138"/>
      <c r="P310" s="155"/>
      <c r="Q310" s="84"/>
      <c r="R310" s="20"/>
      <c r="S310" s="20"/>
      <c r="U310" s="20"/>
    </row>
    <row r="311" spans="1:21" s="3" customFormat="1" ht="13.15" customHeight="1">
      <c r="A311" s="10"/>
      <c r="B311" s="21" t="s">
        <v>247</v>
      </c>
      <c r="C311" s="42"/>
      <c r="D311" s="43"/>
      <c r="E311" s="21"/>
      <c r="F311" s="23"/>
      <c r="G311" s="27" t="s">
        <v>22</v>
      </c>
      <c r="H311" s="177">
        <v>2</v>
      </c>
      <c r="I311" s="87">
        <v>1</v>
      </c>
      <c r="J311" s="87">
        <v>1</v>
      </c>
      <c r="K311" s="87">
        <v>1200.57</v>
      </c>
      <c r="L311" s="87">
        <v>1200.57</v>
      </c>
      <c r="M311" s="87">
        <f>K311-L311</f>
        <v>0</v>
      </c>
      <c r="N311" s="87"/>
      <c r="O311" s="87"/>
      <c r="P311" s="87"/>
      <c r="Q311" s="90">
        <f>O311-P311</f>
        <v>0</v>
      </c>
      <c r="R311" s="20">
        <f t="shared" ref="R311:R312" si="38">P311+L311</f>
        <v>1200.57</v>
      </c>
    </row>
    <row r="312" spans="1:21" s="3" customFormat="1" ht="13.15" customHeight="1">
      <c r="A312" s="10">
        <v>283</v>
      </c>
      <c r="B312" s="69" t="s">
        <v>236</v>
      </c>
      <c r="C312" s="42" t="s">
        <v>19</v>
      </c>
      <c r="D312" s="70"/>
      <c r="E312" s="21" t="s">
        <v>24</v>
      </c>
      <c r="F312" s="26"/>
      <c r="G312" s="19" t="s">
        <v>22</v>
      </c>
      <c r="H312" s="207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si="38"/>
        <v>0</v>
      </c>
      <c r="S312" s="20"/>
      <c r="U312" s="20"/>
    </row>
    <row r="313" spans="1:21" s="3" customFormat="1" ht="15" customHeight="1">
      <c r="A313" s="10">
        <v>284</v>
      </c>
      <c r="B313" s="69" t="s">
        <v>236</v>
      </c>
      <c r="C313" s="42" t="s">
        <v>19</v>
      </c>
      <c r="D313" s="39"/>
      <c r="E313" s="21" t="s">
        <v>24</v>
      </c>
      <c r="F313" s="39"/>
      <c r="G313" s="35" t="s">
        <v>25</v>
      </c>
      <c r="H313" s="96"/>
      <c r="I313" s="155"/>
      <c r="J313" s="155"/>
      <c r="K313" s="155"/>
      <c r="L313" s="155"/>
      <c r="M313" s="84"/>
      <c r="N313" s="104"/>
      <c r="O313" s="104"/>
      <c r="P313" s="104"/>
      <c r="Q313" s="84"/>
    </row>
    <row r="314" spans="1:21" s="3" customFormat="1" ht="15" customHeight="1">
      <c r="A314" s="10">
        <v>286</v>
      </c>
      <c r="B314" s="71" t="s">
        <v>237</v>
      </c>
      <c r="C314" s="72" t="s">
        <v>19</v>
      </c>
      <c r="D314" s="73"/>
      <c r="E314" s="73" t="s">
        <v>24</v>
      </c>
      <c r="F314" s="73"/>
      <c r="G314" s="74" t="s">
        <v>25</v>
      </c>
      <c r="H314" s="80">
        <v>15</v>
      </c>
      <c r="I314" s="209"/>
      <c r="J314" s="209"/>
      <c r="K314" s="94"/>
      <c r="L314" s="94"/>
      <c r="M314" s="84"/>
      <c r="N314" s="209"/>
      <c r="O314" s="210"/>
      <c r="P314" s="210"/>
      <c r="Q314" s="84"/>
    </row>
    <row r="315" spans="1:21" s="75" customFormat="1" ht="15" customHeight="1">
      <c r="A315" s="10">
        <v>287</v>
      </c>
      <c r="B315" s="34" t="s">
        <v>238</v>
      </c>
      <c r="C315" s="14" t="s">
        <v>54</v>
      </c>
      <c r="D315" s="10" t="s">
        <v>69</v>
      </c>
      <c r="E315" s="21" t="s">
        <v>24</v>
      </c>
      <c r="F315" s="23"/>
      <c r="G315" s="19" t="s">
        <v>22</v>
      </c>
      <c r="H315" s="177">
        <v>6</v>
      </c>
      <c r="I315" s="87">
        <v>3</v>
      </c>
      <c r="J315" s="87">
        <v>3</v>
      </c>
      <c r="K315" s="90">
        <v>2726.29</v>
      </c>
      <c r="L315" s="90">
        <v>2726.29</v>
      </c>
      <c r="M315" s="87">
        <f>K315-L315</f>
        <v>0</v>
      </c>
      <c r="N315" s="87">
        <v>7</v>
      </c>
      <c r="O315" s="87">
        <v>25987.72</v>
      </c>
      <c r="P315" s="87">
        <v>25987.72</v>
      </c>
      <c r="Q315" s="90">
        <f>O315-P315</f>
        <v>0</v>
      </c>
      <c r="R315" s="20">
        <f>P315+L315</f>
        <v>28714.010000000002</v>
      </c>
      <c r="S315" s="20"/>
      <c r="U315" s="20"/>
    </row>
    <row r="316" spans="1:21" s="3" customFormat="1" ht="15" customHeight="1">
      <c r="A316" s="10">
        <v>288</v>
      </c>
      <c r="B316" s="61" t="s">
        <v>238</v>
      </c>
      <c r="C316" s="14" t="s">
        <v>54</v>
      </c>
      <c r="D316" s="10" t="s">
        <v>7</v>
      </c>
      <c r="E316" s="21" t="s">
        <v>24</v>
      </c>
      <c r="F316" s="44"/>
      <c r="G316" s="35" t="s">
        <v>25</v>
      </c>
      <c r="H316" s="167">
        <v>3</v>
      </c>
      <c r="I316" s="84"/>
      <c r="J316" s="84"/>
      <c r="K316" s="84"/>
      <c r="L316" s="84"/>
      <c r="M316" s="84"/>
      <c r="N316" s="104"/>
      <c r="O316" s="104"/>
      <c r="P316" s="104"/>
      <c r="Q316" s="84"/>
    </row>
    <row r="317" spans="1:21" s="3" customFormat="1" ht="15" customHeight="1">
      <c r="A317" s="10"/>
      <c r="B317" s="61" t="s">
        <v>256</v>
      </c>
      <c r="C317" s="14"/>
      <c r="D317" s="10"/>
      <c r="E317" s="21"/>
      <c r="F317" s="44"/>
      <c r="G317" s="35" t="s">
        <v>22</v>
      </c>
      <c r="H317" s="167">
        <v>5</v>
      </c>
      <c r="I317" s="84"/>
      <c r="J317" s="84"/>
      <c r="K317" s="84"/>
      <c r="L317" s="84"/>
      <c r="M317" s="84"/>
      <c r="N317" s="104"/>
      <c r="O317" s="104"/>
      <c r="P317" s="104"/>
      <c r="Q317" s="84"/>
      <c r="R317" s="20">
        <f>P317+L317</f>
        <v>0</v>
      </c>
    </row>
    <row r="318" spans="1:21" s="3" customFormat="1" ht="14.45" customHeight="1">
      <c r="B318" s="76"/>
      <c r="H318" s="77">
        <f t="shared" ref="H318:Q318" si="39">SUM(H10:H317)</f>
        <v>1276</v>
      </c>
      <c r="I318" s="77">
        <f t="shared" si="39"/>
        <v>258</v>
      </c>
      <c r="J318" s="77">
        <f t="shared" si="39"/>
        <v>261</v>
      </c>
      <c r="K318" s="78">
        <f t="shared" si="39"/>
        <v>417555.92999999988</v>
      </c>
      <c r="L318" s="78">
        <f t="shared" si="39"/>
        <v>341596.77999999997</v>
      </c>
      <c r="M318" s="77">
        <f t="shared" si="39"/>
        <v>75959.149999999994</v>
      </c>
      <c r="N318" s="77">
        <f t="shared" si="39"/>
        <v>1079</v>
      </c>
      <c r="O318" s="77">
        <f t="shared" si="39"/>
        <v>3005117.8199999989</v>
      </c>
      <c r="P318" s="77">
        <f t="shared" si="39"/>
        <v>2763757.19</v>
      </c>
      <c r="Q318" s="77">
        <f t="shared" si="39"/>
        <v>290407.03000000003</v>
      </c>
    </row>
    <row r="319" spans="1:21" s="3" customFormat="1" ht="15" customHeight="1"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1:21" s="3" customFormat="1" ht="15" customHeight="1">
      <c r="B320" s="214"/>
      <c r="G320" s="214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9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</sheetData>
  <autoFilter ref="A9:AMG318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1"/>
  <sheetViews>
    <sheetView topLeftCell="A7" zoomScale="80" zoomScaleNormal="8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v>4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1">P12+L12</f>
        <v>2348.42</v>
      </c>
      <c r="S12" s="20"/>
      <c r="U12" s="20"/>
    </row>
    <row r="13" spans="1:21" s="3" customFormat="1" ht="15" customHeight="1">
      <c r="A13" s="10">
        <v>5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>
        <v>2</v>
      </c>
      <c r="J13" s="87">
        <v>2</v>
      </c>
      <c r="K13" s="87">
        <v>1765.6</v>
      </c>
      <c r="L13" s="87"/>
      <c r="M13" s="87">
        <f>K13-L13</f>
        <v>1765.6</v>
      </c>
      <c r="N13" s="87">
        <v>3</v>
      </c>
      <c r="O13" s="93">
        <v>11766.98</v>
      </c>
      <c r="P13" s="93"/>
      <c r="Q13" s="90">
        <f>O13-P13</f>
        <v>11766.98</v>
      </c>
      <c r="R13" s="20">
        <f t="shared" si="1"/>
        <v>0</v>
      </c>
      <c r="S13" s="20"/>
      <c r="U13" s="20"/>
    </row>
    <row r="14" spans="1:21" s="3" customFormat="1" ht="15" customHeight="1">
      <c r="A14" s="10">
        <v>6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9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v>7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/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2">P16+L16</f>
        <v>0</v>
      </c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2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17</v>
      </c>
      <c r="I19" s="101">
        <v>7</v>
      </c>
      <c r="J19" s="101">
        <v>7</v>
      </c>
      <c r="K19" s="101">
        <f>434.4+9745.2</f>
        <v>10179.6</v>
      </c>
      <c r="L19" s="101">
        <v>434.4</v>
      </c>
      <c r="M19" s="87">
        <f>K19-L19</f>
        <v>9745.2000000000007</v>
      </c>
      <c r="N19" s="101">
        <v>10</v>
      </c>
      <c r="O19" s="102">
        <f>15006.17+4785.26</f>
        <v>19791.43</v>
      </c>
      <c r="P19" s="102">
        <v>15006.17</v>
      </c>
      <c r="Q19" s="90">
        <f>O19-P19</f>
        <v>4785.26</v>
      </c>
      <c r="R19" s="20">
        <f>P19+L19</f>
        <v>15440.57</v>
      </c>
      <c r="S19" s="20"/>
      <c r="U19" s="20"/>
    </row>
    <row r="20" spans="1:1021" ht="15" customHeight="1">
      <c r="A20" s="10">
        <v>27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/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v>11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v>12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3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13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3"/>
        <v>0</v>
      </c>
      <c r="S24" s="20"/>
      <c r="U24" s="20"/>
    </row>
    <row r="25" spans="1:1021" ht="15" customHeight="1">
      <c r="A25" s="10">
        <v>14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v>15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10</v>
      </c>
      <c r="I26" s="101"/>
      <c r="J26" s="101"/>
      <c r="K26" s="101"/>
      <c r="L26" s="101"/>
      <c r="M26" s="87">
        <f>K26-L26</f>
        <v>0</v>
      </c>
      <c r="N26" s="101">
        <v>10</v>
      </c>
      <c r="O26" s="102">
        <f>21360.72+10038.23</f>
        <v>31398.95</v>
      </c>
      <c r="P26" s="102">
        <f>21360.72+10038.23</f>
        <v>31398.95</v>
      </c>
      <c r="Q26" s="90">
        <f>O26-P26</f>
        <v>0</v>
      </c>
      <c r="R26" s="20">
        <f>P26+L26</f>
        <v>31398.95</v>
      </c>
    </row>
    <row r="27" spans="1:1021" s="3" customFormat="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12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>
        <f>P30+L30</f>
        <v>5044.8</v>
      </c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5</v>
      </c>
      <c r="I31" s="217"/>
      <c r="J31" s="217"/>
      <c r="K31" s="219"/>
      <c r="L31" s="220"/>
      <c r="M31" s="105"/>
      <c r="N31" s="221">
        <v>2</v>
      </c>
      <c r="O31" s="221">
        <v>7146.8</v>
      </c>
      <c r="P31" s="221">
        <v>7146.8</v>
      </c>
      <c r="Q31" s="107">
        <v>0</v>
      </c>
      <c r="R31" s="20"/>
      <c r="S31" s="20"/>
      <c r="U31" s="20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12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5</v>
      </c>
      <c r="I40" s="87">
        <v>1</v>
      </c>
      <c r="J40" s="87">
        <v>1</v>
      </c>
      <c r="K40" s="87">
        <v>1040.49</v>
      </c>
      <c r="L40" s="87"/>
      <c r="M40" s="87">
        <f>K40-L40</f>
        <v>1040.49</v>
      </c>
      <c r="N40" s="87">
        <v>7</v>
      </c>
      <c r="O40" s="99">
        <f>21027.9+12472.94+1067.82</f>
        <v>34568.660000000003</v>
      </c>
      <c r="P40" s="99">
        <f>21027.9+12472.94</f>
        <v>33500.840000000004</v>
      </c>
      <c r="Q40" s="90">
        <f>O40-P40</f>
        <v>1067.8199999999997</v>
      </c>
      <c r="R40" s="20">
        <f>P40+L40</f>
        <v>33500.840000000004</v>
      </c>
      <c r="S40" s="20"/>
      <c r="U40" s="20"/>
    </row>
    <row r="41" spans="1:1021" ht="15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6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26</v>
      </c>
      <c r="I42" s="87">
        <v>11</v>
      </c>
      <c r="J42" s="87">
        <v>11</v>
      </c>
      <c r="K42" s="87">
        <f>4882.74+17250.03</f>
        <v>22132.769999999997</v>
      </c>
      <c r="L42" s="87"/>
      <c r="M42" s="87">
        <f>K42-L42</f>
        <v>22132.769999999997</v>
      </c>
      <c r="N42" s="87">
        <v>53</v>
      </c>
      <c r="O42" s="93">
        <f>90403.21+67023.65+5822.01</f>
        <v>163248.87</v>
      </c>
      <c r="P42" s="93">
        <v>87843.89</v>
      </c>
      <c r="Q42" s="90">
        <f>O42-P42</f>
        <v>75404.98</v>
      </c>
      <c r="R42" s="20">
        <f>P42+L42</f>
        <v>87843.89</v>
      </c>
      <c r="S42" s="20"/>
      <c r="U42" s="20"/>
    </row>
    <row r="43" spans="1:1021" ht="15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4">P44+L44</f>
        <v>0</v>
      </c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11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>
        <f t="shared" si="4"/>
        <v>39357.18</v>
      </c>
      <c r="S45" s="20"/>
      <c r="U45" s="20"/>
    </row>
    <row r="46" spans="1:1021" ht="15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/>
      <c r="M47" s="87">
        <f>K47-L47</f>
        <v>2041.39</v>
      </c>
      <c r="N47" s="87">
        <v>19</v>
      </c>
      <c r="O47" s="87">
        <f>19411.51+9160.18+5372.15</f>
        <v>33943.839999999997</v>
      </c>
      <c r="P47" s="87">
        <v>19411.509999999998</v>
      </c>
      <c r="Q47" s="90">
        <f>O47-P47</f>
        <v>14532.329999999998</v>
      </c>
      <c r="R47" s="20">
        <f>P47+L47</f>
        <v>19411.509999999998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/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11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211"/>
      <c r="P52" s="136"/>
      <c r="Q52" s="137"/>
    </row>
    <row r="53" spans="1:1021" ht="15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8</v>
      </c>
      <c r="J56" s="87">
        <v>8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4</v>
      </c>
      <c r="O58" s="93">
        <v>55454.89</v>
      </c>
      <c r="P58" s="93">
        <v>55454.89</v>
      </c>
      <c r="Q58" s="90">
        <f>O58-P58</f>
        <v>0</v>
      </c>
      <c r="R58" s="20">
        <f t="shared" ref="R58:R59" si="5">P58+L58</f>
        <v>55454.89</v>
      </c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40</v>
      </c>
      <c r="I59" s="101">
        <v>20</v>
      </c>
      <c r="J59" s="101">
        <v>20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5"/>
        <v>160987.75</v>
      </c>
      <c r="S59" s="20"/>
      <c r="U59" s="20"/>
    </row>
    <row r="60" spans="1:1021" s="3" customFormat="1" ht="15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/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20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6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7">P66+L66</f>
        <v>69443.95</v>
      </c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12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7"/>
        <v>21461.84</v>
      </c>
      <c r="S67" s="20"/>
      <c r="U67" s="20"/>
    </row>
    <row r="68" spans="1:1021" s="3" customFormat="1" ht="15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6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/>
      <c r="Q70" s="90">
        <f>O70-P70</f>
        <v>15659.58</v>
      </c>
      <c r="R70" s="20">
        <f>P70+L70</f>
        <v>0</v>
      </c>
      <c r="S70" s="20"/>
      <c r="U70" s="20"/>
    </row>
    <row r="71" spans="1:1021" ht="15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11</v>
      </c>
      <c r="I74" s="87"/>
      <c r="J74" s="87"/>
      <c r="K74" s="87"/>
      <c r="L74" s="87"/>
      <c r="M74" s="87">
        <f>K74-L74</f>
        <v>0</v>
      </c>
      <c r="N74" s="109">
        <v>40</v>
      </c>
      <c r="O74" s="145">
        <f>26721.2+80048.76</f>
        <v>106769.95999999999</v>
      </c>
      <c r="P74" s="145">
        <f>26721.2+80048.76</f>
        <v>106769.95999999999</v>
      </c>
      <c r="Q74" s="90">
        <f>O74-P74</f>
        <v>0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5</v>
      </c>
      <c r="O75" s="129">
        <v>8460.5499999999993</v>
      </c>
      <c r="P75" s="129">
        <v>8460.5499999999993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17</v>
      </c>
      <c r="I77" s="87">
        <v>11</v>
      </c>
      <c r="J77" s="87">
        <v>11</v>
      </c>
      <c r="K77" s="87">
        <f>2146.88+12068.7</f>
        <v>14215.580000000002</v>
      </c>
      <c r="L77" s="87">
        <v>2146.88</v>
      </c>
      <c r="M77" s="87">
        <f>K77-L77</f>
        <v>12068.7</v>
      </c>
      <c r="N77" s="146">
        <v>36</v>
      </c>
      <c r="O77" s="147">
        <f>89309.05+9467.63</f>
        <v>98776.680000000008</v>
      </c>
      <c r="P77" s="147">
        <v>89309.05</v>
      </c>
      <c r="Q77" s="90">
        <f>O77-P77</f>
        <v>9467.6300000000047</v>
      </c>
      <c r="R77" s="20">
        <f t="shared" ref="R77:R79" si="8">P77+L77</f>
        <v>91455.930000000008</v>
      </c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8"/>
        <v>0</v>
      </c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4</v>
      </c>
      <c r="O79" s="147">
        <v>4988.75</v>
      </c>
      <c r="P79" s="147">
        <v>4988.75</v>
      </c>
      <c r="Q79" s="90">
        <f>O79-P79</f>
        <v>0</v>
      </c>
      <c r="R79" s="20">
        <f t="shared" si="8"/>
        <v>4988.75</v>
      </c>
      <c r="S79" s="20"/>
      <c r="U79" s="20"/>
    </row>
    <row r="80" spans="1:1021" s="3" customFormat="1" ht="15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/>
      <c r="J80" s="105"/>
      <c r="K80" s="104"/>
      <c r="L80" s="106"/>
      <c r="M80" s="105"/>
      <c r="N80" s="107">
        <v>3</v>
      </c>
      <c r="O80" s="108">
        <v>4140.9399999999996</v>
      </c>
      <c r="P80" s="108">
        <v>5402.14</v>
      </c>
      <c r="Q80" s="107">
        <v>1261.2</v>
      </c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7</v>
      </c>
      <c r="I81" s="87"/>
      <c r="J81" s="87"/>
      <c r="K81" s="87"/>
      <c r="L81" s="87"/>
      <c r="M81" s="87">
        <f>K81-L81</f>
        <v>0</v>
      </c>
      <c r="N81" s="87">
        <v>9</v>
      </c>
      <c r="O81" s="93">
        <v>16279.48</v>
      </c>
      <c r="P81" s="93">
        <v>16279.48</v>
      </c>
      <c r="Q81" s="90">
        <f>O81-P81</f>
        <v>0</v>
      </c>
      <c r="R81" s="20">
        <f t="shared" ref="R81:R83" si="9">P81+L81</f>
        <v>16279.48</v>
      </c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3</v>
      </c>
      <c r="I82" s="87"/>
      <c r="J82" s="87"/>
      <c r="K82" s="90"/>
      <c r="L82" s="90"/>
      <c r="M82" s="87">
        <f>K82-L82</f>
        <v>0</v>
      </c>
      <c r="N82" s="87">
        <v>9</v>
      </c>
      <c r="O82" s="90">
        <v>12065.88</v>
      </c>
      <c r="P82" s="90">
        <v>12065.88</v>
      </c>
      <c r="Q82" s="90">
        <f>O82-P82</f>
        <v>0</v>
      </c>
      <c r="R82" s="20">
        <f t="shared" si="9"/>
        <v>12065.88</v>
      </c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10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>
        <f t="shared" si="9"/>
        <v>64150.07</v>
      </c>
      <c r="S83" s="20"/>
      <c r="U83" s="20"/>
    </row>
    <row r="84" spans="1:21" s="3" customFormat="1" ht="15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5</v>
      </c>
      <c r="I85" s="84"/>
      <c r="J85" s="84"/>
      <c r="K85" s="84"/>
      <c r="L85" s="84"/>
      <c r="M85" s="84"/>
      <c r="N85" s="84">
        <v>5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37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11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2">P86+L86</f>
        <v>53668.729999999996</v>
      </c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9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2"/>
        <v>50530.2</v>
      </c>
      <c r="S87" s="20"/>
      <c r="U87" s="20"/>
    </row>
    <row r="88" spans="1:21" s="3" customFormat="1" ht="15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9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3">P91+L91</f>
        <v>15251.49</v>
      </c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5</v>
      </c>
      <c r="I92" s="87"/>
      <c r="J92" s="87"/>
      <c r="K92" s="87"/>
      <c r="L92" s="87"/>
      <c r="M92" s="87">
        <f>K92-L92</f>
        <v>0</v>
      </c>
      <c r="N92" s="87"/>
      <c r="O92" s="93"/>
      <c r="P92" s="93"/>
      <c r="Q92" s="90">
        <f>O92-P92</f>
        <v>0</v>
      </c>
      <c r="R92" s="20">
        <f t="shared" si="13"/>
        <v>0</v>
      </c>
      <c r="S92" s="20"/>
      <c r="U92" s="20"/>
    </row>
    <row r="93" spans="1:21" s="3" customFormat="1" ht="15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4">P95+L95</f>
        <v>0</v>
      </c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4"/>
        <v>0</v>
      </c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4"/>
        <v>0</v>
      </c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4"/>
        <v>12151.11</v>
      </c>
      <c r="S98" s="20"/>
      <c r="U98" s="20"/>
    </row>
    <row r="99" spans="1:1021" s="3" customFormat="1" ht="15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6</v>
      </c>
      <c r="I100" s="87">
        <v>2</v>
      </c>
      <c r="J100" s="87">
        <v>2</v>
      </c>
      <c r="K100" s="87">
        <v>2348.12</v>
      </c>
      <c r="L100" s="87"/>
      <c r="M100" s="87">
        <f>K100-L100</f>
        <v>2348.12</v>
      </c>
      <c r="N100" s="87">
        <v>7</v>
      </c>
      <c r="O100" s="93">
        <f>3225.52+8240.21</f>
        <v>11465.73</v>
      </c>
      <c r="P100" s="93">
        <v>3225.52</v>
      </c>
      <c r="Q100" s="90">
        <f>O100-P100</f>
        <v>8240.2099999999991</v>
      </c>
      <c r="R100" s="20">
        <f>P100+L100</f>
        <v>3225.52</v>
      </c>
      <c r="S100" s="20"/>
      <c r="U100" s="20"/>
    </row>
    <row r="101" spans="1:1021" s="3" customFormat="1" ht="15" customHeight="1">
      <c r="A101" s="10"/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3</v>
      </c>
      <c r="I102" s="101"/>
      <c r="J102" s="101"/>
      <c r="K102" s="144"/>
      <c r="L102" s="144"/>
      <c r="M102" s="87">
        <f>K102-L102</f>
        <v>0</v>
      </c>
      <c r="N102" s="101">
        <v>22</v>
      </c>
      <c r="O102" s="101">
        <f>8395.23+2535.31+31117.14</f>
        <v>42047.68</v>
      </c>
      <c r="P102" s="101">
        <f>8395.23+2535.31+31117.14</f>
        <v>42047.68</v>
      </c>
      <c r="Q102" s="90">
        <f>O102-P102</f>
        <v>0</v>
      </c>
      <c r="R102" s="20">
        <f>P102+L102</f>
        <v>42047.68</v>
      </c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5">P105+L105</f>
        <v>0</v>
      </c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5"/>
        <v>31689.03</v>
      </c>
      <c r="S106" s="20"/>
      <c r="U106" s="20"/>
    </row>
    <row r="107" spans="1:1021" s="3" customFormat="1" ht="15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v>95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/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v>8911.8700000000008</v>
      </c>
      <c r="M112" s="87">
        <f>K112-L112</f>
        <v>15731.860000000002</v>
      </c>
      <c r="N112" s="146">
        <v>4</v>
      </c>
      <c r="O112" s="156">
        <f>7168.2+2760.55</f>
        <v>9928.75</v>
      </c>
      <c r="P112" s="156">
        <v>7168.2</v>
      </c>
      <c r="Q112" s="90">
        <f>O112-P112</f>
        <v>2760.55</v>
      </c>
      <c r="R112" s="20">
        <f>P112+L112</f>
        <v>16080.07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v>98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v>99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12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v>100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v>101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/>
      <c r="J116" s="87"/>
      <c r="K116" s="87"/>
      <c r="L116" s="87"/>
      <c r="M116" s="87">
        <f>K116-L116</f>
        <v>0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v>102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v>103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9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v>104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v>105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</f>
        <v>15817.49</v>
      </c>
      <c r="Q120" s="90">
        <f>O120-P120</f>
        <v>29897.760000000002</v>
      </c>
      <c r="R120" s="20">
        <f>P120+L120</f>
        <v>15817.49</v>
      </c>
      <c r="S120" s="20"/>
      <c r="U120" s="20"/>
    </row>
    <row r="121" spans="1:1021" s="3" customFormat="1" ht="15" customHeight="1">
      <c r="A121" s="10">
        <v>106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v>107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19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v>108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4</v>
      </c>
      <c r="I123" s="103"/>
      <c r="J123" s="103"/>
      <c r="K123" s="104"/>
      <c r="L123" s="104"/>
      <c r="M123" s="103"/>
      <c r="N123" s="103">
        <v>4</v>
      </c>
      <c r="O123" s="154">
        <v>17546.599999999999</v>
      </c>
      <c r="P123" s="105">
        <v>17546.599999999999</v>
      </c>
      <c r="Q123" s="105"/>
    </row>
    <row r="124" spans="1:1021" s="3" customFormat="1" ht="15" customHeight="1">
      <c r="A124" s="10">
        <v>109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v>110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v>111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v>112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6">P127+L127</f>
        <v>2039.11</v>
      </c>
      <c r="S127" s="20"/>
      <c r="U127" s="20"/>
    </row>
    <row r="128" spans="1:1021" s="3" customFormat="1" ht="15" customHeight="1">
      <c r="A128" s="10">
        <v>113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3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6"/>
        <v>10428.540000000001</v>
      </c>
      <c r="S128" s="20"/>
      <c r="U128" s="20"/>
    </row>
    <row r="129" spans="1:1021" s="3" customFormat="1" ht="15" customHeight="1">
      <c r="A129" s="10">
        <v>114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v>115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15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v>116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v>117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6</v>
      </c>
      <c r="J132" s="87">
        <v>6</v>
      </c>
      <c r="K132" s="87">
        <f>2355.75+2847.24</f>
        <v>5202.99</v>
      </c>
      <c r="L132" s="87">
        <v>2355.75</v>
      </c>
      <c r="M132" s="87">
        <f>K132-L132</f>
        <v>2847.24</v>
      </c>
      <c r="N132" s="87">
        <v>5</v>
      </c>
      <c r="O132" s="93">
        <f>13232.17+6299.15</f>
        <v>19531.32</v>
      </c>
      <c r="P132" s="93">
        <v>13232.17</v>
      </c>
      <c r="Q132" s="90">
        <f>O132-P132</f>
        <v>6299.15</v>
      </c>
      <c r="R132" s="20">
        <f>P132+L132</f>
        <v>15587.92</v>
      </c>
      <c r="S132" s="20"/>
      <c r="U132" s="20"/>
    </row>
    <row r="133" spans="1:1021" s="3" customFormat="1" ht="15" customHeight="1">
      <c r="A133" s="10">
        <v>118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v>119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120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v>121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5</v>
      </c>
      <c r="I136" s="105"/>
      <c r="J136" s="105"/>
      <c r="K136" s="106"/>
      <c r="L136" s="106"/>
      <c r="M136" s="105"/>
      <c r="N136" s="107">
        <v>6</v>
      </c>
      <c r="O136" s="108">
        <v>15126.4</v>
      </c>
      <c r="P136" s="107">
        <v>16597.8</v>
      </c>
      <c r="Q136" s="107">
        <v>1471.4</v>
      </c>
    </row>
    <row r="137" spans="1:1021" s="3" customFormat="1" ht="15" customHeight="1">
      <c r="A137" s="10">
        <v>122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7</v>
      </c>
      <c r="I137" s="157">
        <v>3</v>
      </c>
      <c r="J137" s="157">
        <v>3</v>
      </c>
      <c r="K137" s="158">
        <v>1865.14</v>
      </c>
      <c r="L137" s="158"/>
      <c r="M137" s="87">
        <f>K137-L137</f>
        <v>1865.14</v>
      </c>
      <c r="N137" s="159">
        <v>1</v>
      </c>
      <c r="O137" s="160">
        <v>693.66</v>
      </c>
      <c r="P137" s="160"/>
      <c r="Q137" s="90">
        <f>O137-P137</f>
        <v>693.66</v>
      </c>
      <c r="R137" s="20">
        <f>P137+L137</f>
        <v>0</v>
      </c>
      <c r="S137" s="20"/>
      <c r="U137" s="20"/>
    </row>
    <row r="138" spans="1:1021" s="3" customFormat="1" ht="15" customHeight="1">
      <c r="A138" s="10">
        <v>123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v>124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8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v>125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6</v>
      </c>
      <c r="I140" s="105"/>
      <c r="J140" s="105"/>
      <c r="K140" s="104"/>
      <c r="L140" s="106"/>
      <c r="M140" s="105"/>
      <c r="N140" s="107">
        <v>6</v>
      </c>
      <c r="O140" s="108">
        <v>7777.4</v>
      </c>
      <c r="P140" s="108">
        <v>10510</v>
      </c>
      <c r="Q140" s="107">
        <v>2732.6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v>126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v>127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v>128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9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v>129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v>130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v>131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9</v>
      </c>
      <c r="I146" s="84"/>
      <c r="J146" s="84"/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/>
      <c r="B147" s="21" t="s">
        <v>244</v>
      </c>
      <c r="C147" s="14"/>
      <c r="D147" s="10"/>
      <c r="E147" s="21"/>
      <c r="F147" s="22"/>
      <c r="G147" s="19" t="s">
        <v>22</v>
      </c>
      <c r="H147" s="80">
        <v>7</v>
      </c>
      <c r="I147" s="84">
        <v>3</v>
      </c>
      <c r="J147" s="84">
        <v>3</v>
      </c>
      <c r="K147" s="84">
        <v>3821.44</v>
      </c>
      <c r="L147" s="84"/>
      <c r="M147" s="87">
        <f>K147-L147</f>
        <v>3821.44</v>
      </c>
      <c r="N147" s="84"/>
      <c r="O147" s="91"/>
      <c r="P147" s="91"/>
      <c r="Q147" s="90">
        <f>O147-P147</f>
        <v>0</v>
      </c>
      <c r="R147" s="20">
        <f>P147+L147</f>
        <v>0</v>
      </c>
    </row>
    <row r="148" spans="1:1021" s="3" customFormat="1" ht="15" customHeight="1">
      <c r="A148" s="10"/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4</v>
      </c>
      <c r="J149" s="87">
        <v>4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v>133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v>134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6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>
        <f>P151+L151</f>
        <v>44890.84</v>
      </c>
      <c r="S151" s="20"/>
      <c r="U151" s="20"/>
    </row>
    <row r="152" spans="1:1021" ht="15" customHeight="1">
      <c r="A152" s="10">
        <v>135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4</v>
      </c>
      <c r="I152" s="103"/>
      <c r="J152" s="103"/>
      <c r="K152" s="104"/>
      <c r="L152" s="104"/>
      <c r="M152" s="103"/>
      <c r="N152" s="103">
        <v>6</v>
      </c>
      <c r="O152" s="103">
        <v>17445.05</v>
      </c>
      <c r="P152" s="105">
        <v>17445.05</v>
      </c>
      <c r="Q152" s="105"/>
    </row>
    <row r="153" spans="1:1021" ht="15" customHeight="1">
      <c r="A153" s="10">
        <v>136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v>137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8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17">P154+L154</f>
        <v>32716.32</v>
      </c>
      <c r="S154" s="20"/>
      <c r="U154" s="20"/>
    </row>
    <row r="155" spans="1:1021" ht="15" customHeight="1">
      <c r="A155" s="10">
        <v>138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17"/>
        <v>3513.17</v>
      </c>
      <c r="S155" s="20"/>
      <c r="U155" s="20"/>
    </row>
    <row r="156" spans="1:1021" s="3" customFormat="1" ht="15" customHeight="1">
      <c r="A156" s="10">
        <v>139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7</v>
      </c>
      <c r="I156" s="84"/>
      <c r="J156" s="84"/>
      <c r="K156" s="84"/>
      <c r="L156" s="84"/>
      <c r="M156" s="84"/>
      <c r="N156" s="84">
        <v>3</v>
      </c>
      <c r="O156" s="91">
        <v>6614.2</v>
      </c>
      <c r="P156" s="91">
        <v>6614.2</v>
      </c>
      <c r="Q156" s="84"/>
      <c r="R156" s="18"/>
    </row>
    <row r="157" spans="1:1021" s="3" customFormat="1" ht="15" customHeight="1">
      <c r="A157" s="10"/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v>143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v>140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5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18">P159+L159</f>
        <v>8547.119999999999</v>
      </c>
      <c r="S159" s="20"/>
      <c r="U159" s="20"/>
    </row>
    <row r="160" spans="1:1021" s="3" customFormat="1" ht="15" customHeight="1">
      <c r="A160" s="10">
        <v>141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18"/>
        <v>3928.91</v>
      </c>
      <c r="S160" s="20"/>
      <c r="U160" s="20"/>
    </row>
    <row r="161" spans="1:1021" s="3" customFormat="1" ht="15" customHeight="1">
      <c r="A161" s="10">
        <v>142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8</v>
      </c>
      <c r="I161" s="87">
        <v>2</v>
      </c>
      <c r="J161" s="87">
        <v>2</v>
      </c>
      <c r="K161" s="90">
        <v>2298.16</v>
      </c>
      <c r="L161" s="90">
        <v>2298.16</v>
      </c>
      <c r="M161" s="87">
        <f>K161-L161</f>
        <v>0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>
        <f t="shared" si="18"/>
        <v>4704.6000000000004</v>
      </c>
      <c r="S161" s="20"/>
      <c r="U161" s="20"/>
    </row>
    <row r="162" spans="1:1021" s="3" customFormat="1" ht="15" customHeight="1">
      <c r="A162" s="10">
        <v>144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v>145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v>146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147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148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v>149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v>150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v>151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8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v>152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/>
      <c r="O170" s="84"/>
      <c r="P170" s="84"/>
      <c r="Q170" s="84"/>
    </row>
    <row r="171" spans="1:1021" s="3" customFormat="1" ht="15" customHeight="1">
      <c r="A171" s="10"/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v>186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v>187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v>153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6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19">P174+L174</f>
        <v>26709.15</v>
      </c>
    </row>
    <row r="175" spans="1:1021" ht="15" customHeight="1">
      <c r="A175" s="10">
        <v>154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si="19"/>
        <v>0</v>
      </c>
    </row>
    <row r="176" spans="1:1021" ht="15" customHeight="1">
      <c r="A176" s="10">
        <v>155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v>156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v>157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15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v>158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v>159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36</v>
      </c>
      <c r="I180" s="87"/>
      <c r="J180" s="87"/>
      <c r="K180" s="87"/>
      <c r="L180" s="87"/>
      <c r="M180" s="87">
        <f>K180-L180</f>
        <v>0</v>
      </c>
      <c r="N180" s="87">
        <v>48</v>
      </c>
      <c r="O180" s="87">
        <f>5248.31+2828.8+26487.21</f>
        <v>34564.32</v>
      </c>
      <c r="P180" s="87">
        <f>5248.31+2828.8+26487.21</f>
        <v>34564.32</v>
      </c>
      <c r="Q180" s="90">
        <f>O180-P180</f>
        <v>0</v>
      </c>
      <c r="R180" s="20">
        <f>P180+L180</f>
        <v>34564.32</v>
      </c>
      <c r="S180" s="20"/>
      <c r="U180" s="20"/>
    </row>
    <row r="181" spans="1:1021" ht="15" customHeight="1">
      <c r="A181" s="10">
        <v>160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v>161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v>162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7</v>
      </c>
      <c r="O183" s="226">
        <v>13808.4</v>
      </c>
      <c r="P183" s="226">
        <v>13808.4</v>
      </c>
      <c r="Q183" s="84">
        <v>0</v>
      </c>
      <c r="R183" s="20"/>
      <c r="S183" s="20"/>
      <c r="U183" s="20"/>
    </row>
    <row r="184" spans="1:1021" ht="15" customHeight="1">
      <c r="A184" s="10">
        <v>163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v>166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/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v>164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>
        <f>P187+L187</f>
        <v>13850.81</v>
      </c>
    </row>
    <row r="188" spans="1:1021" ht="15" customHeight="1">
      <c r="A188" s="10">
        <v>165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2</v>
      </c>
      <c r="I188" s="84"/>
      <c r="J188" s="84"/>
      <c r="K188" s="84"/>
      <c r="L188" s="84"/>
      <c r="M188" s="84"/>
      <c r="N188" s="82">
        <v>2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v>167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12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v>168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0">P190+L190</f>
        <v>0</v>
      </c>
    </row>
    <row r="191" spans="1:1021" ht="15" customHeight="1">
      <c r="A191" s="10">
        <v>169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0"/>
        <v>6306.59</v>
      </c>
      <c r="S191" s="20"/>
      <c r="U191" s="20"/>
    </row>
    <row r="192" spans="1:1021" ht="15" customHeight="1">
      <c r="A192" s="10">
        <v>170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v>171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v>172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v>173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v>174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v>175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v>176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v>177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5</v>
      </c>
      <c r="I199" s="105"/>
      <c r="J199" s="105"/>
      <c r="K199" s="104"/>
      <c r="L199" s="106"/>
      <c r="M199" s="105"/>
      <c r="N199" s="107">
        <v>7</v>
      </c>
      <c r="O199" s="108">
        <v>26805.200000000001</v>
      </c>
      <c r="P199" s="107">
        <v>38716.400000000001</v>
      </c>
      <c r="Q199" s="107">
        <v>11911.2</v>
      </c>
      <c r="R199" s="18"/>
    </row>
    <row r="200" spans="1:1021" s="3" customFormat="1" ht="15" customHeight="1">
      <c r="A200" s="10">
        <v>178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6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v>179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v>180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1">P202+L202</f>
        <v>9735.1299999999992</v>
      </c>
      <c r="S202" s="20"/>
      <c r="U202" s="20"/>
    </row>
    <row r="203" spans="1:1021" s="3" customFormat="1" ht="15" customHeight="1">
      <c r="A203" s="10">
        <v>181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5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>
        <f t="shared" si="21"/>
        <v>70947.22</v>
      </c>
    </row>
    <row r="204" spans="1:1021" s="3" customFormat="1" ht="15" customHeight="1">
      <c r="A204" s="10">
        <v>182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1"/>
        <v>0</v>
      </c>
    </row>
    <row r="205" spans="1:1021" s="3" customFormat="1" ht="15" customHeight="1">
      <c r="A205" s="10">
        <v>183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v>184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v>185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/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v>188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v>189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v>190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8</v>
      </c>
      <c r="I211" s="87"/>
      <c r="J211" s="87"/>
      <c r="K211" s="87"/>
      <c r="L211" s="87"/>
      <c r="M211" s="87">
        <f>K211-L211</f>
        <v>0</v>
      </c>
      <c r="N211" s="87"/>
      <c r="O211" s="93"/>
      <c r="P211" s="93"/>
      <c r="Q211" s="90">
        <f>O211-P211</f>
        <v>0</v>
      </c>
      <c r="R211" s="20">
        <f>P211+L211</f>
        <v>0</v>
      </c>
      <c r="S211" s="20"/>
      <c r="U211" s="20"/>
    </row>
    <row r="212" spans="1:1021" s="3" customFormat="1" ht="15" customHeight="1">
      <c r="A212" s="10">
        <v>191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v>192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v>193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21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v>194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v>195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v>196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v>197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2">P218+L218</f>
        <v>5207.3599999999997</v>
      </c>
      <c r="S218" s="20"/>
      <c r="U218" s="20"/>
    </row>
    <row r="219" spans="1:1021" s="18" customFormat="1" ht="15" customHeight="1">
      <c r="A219" s="10">
        <v>198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16</v>
      </c>
      <c r="I219" s="87">
        <v>12</v>
      </c>
      <c r="J219" s="87">
        <v>12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2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v>199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ht="15" customHeight="1">
      <c r="A221" s="10">
        <v>200</v>
      </c>
      <c r="B221" s="13" t="s">
        <v>169</v>
      </c>
      <c r="C221" s="53" t="s">
        <v>19</v>
      </c>
      <c r="D221" s="10"/>
      <c r="E221" s="21" t="s">
        <v>43</v>
      </c>
      <c r="F221" s="22"/>
      <c r="G221" s="17" t="s">
        <v>22</v>
      </c>
      <c r="H221" s="96"/>
      <c r="I221" s="182"/>
      <c r="J221" s="182"/>
      <c r="K221" s="183"/>
      <c r="L221" s="184"/>
      <c r="M221" s="87">
        <f>K221-L221</f>
        <v>0</v>
      </c>
      <c r="N221" s="185"/>
      <c r="O221" s="185"/>
      <c r="P221" s="185"/>
      <c r="Q221" s="90">
        <f>O221-P221</f>
        <v>0</v>
      </c>
      <c r="R221" s="20">
        <f>P221+L221</f>
        <v>0</v>
      </c>
      <c r="S221" s="20"/>
      <c r="U221" s="20"/>
    </row>
    <row r="222" spans="1:1021" ht="15" customHeight="1">
      <c r="A222" s="10"/>
      <c r="B222" s="13" t="s">
        <v>250</v>
      </c>
      <c r="C222" s="53"/>
      <c r="D222" s="10"/>
      <c r="E222" s="21"/>
      <c r="F222" s="23"/>
      <c r="G222" s="17" t="s">
        <v>25</v>
      </c>
      <c r="H222" s="116">
        <v>2</v>
      </c>
      <c r="I222" s="200"/>
      <c r="J222" s="200"/>
      <c r="K222" s="200"/>
      <c r="L222" s="200"/>
      <c r="M222" s="87"/>
      <c r="N222" s="87"/>
      <c r="O222" s="93"/>
      <c r="P222" s="93"/>
      <c r="Q222" s="90"/>
      <c r="R222" s="20"/>
      <c r="S222" s="20"/>
      <c r="U222" s="20"/>
    </row>
    <row r="223" spans="1:1021" ht="15" customHeight="1">
      <c r="A223" s="10">
        <v>200</v>
      </c>
      <c r="B223" s="21" t="s">
        <v>245</v>
      </c>
      <c r="C223" s="48"/>
      <c r="D223" s="10"/>
      <c r="E223" s="21"/>
      <c r="F223" s="22"/>
      <c r="G223" s="19" t="s">
        <v>22</v>
      </c>
      <c r="H223" s="80">
        <v>3</v>
      </c>
      <c r="I223" s="105"/>
      <c r="J223" s="105"/>
      <c r="K223" s="104"/>
      <c r="L223" s="106"/>
      <c r="M223" s="87">
        <f>K223-L223</f>
        <v>0</v>
      </c>
      <c r="N223" s="185"/>
      <c r="O223" s="212"/>
      <c r="P223" s="212"/>
      <c r="Q223" s="90">
        <f>O223-P223</f>
        <v>0</v>
      </c>
      <c r="R223" s="20">
        <f t="shared" ref="R223:R225" si="23">P223+L223</f>
        <v>0</v>
      </c>
      <c r="S223" s="20"/>
      <c r="U223" s="20"/>
    </row>
    <row r="224" spans="1:1021" ht="15" customHeight="1">
      <c r="A224" s="10">
        <v>200</v>
      </c>
      <c r="B224" s="21" t="s">
        <v>170</v>
      </c>
      <c r="C224" s="48" t="s">
        <v>19</v>
      </c>
      <c r="D224" s="10"/>
      <c r="E224" s="21" t="s">
        <v>32</v>
      </c>
      <c r="F224" s="22"/>
      <c r="G224" s="19" t="s">
        <v>22</v>
      </c>
      <c r="H224" s="92">
        <v>7</v>
      </c>
      <c r="I224" s="87">
        <v>1</v>
      </c>
      <c r="J224" s="87">
        <v>1</v>
      </c>
      <c r="K224" s="87">
        <v>1493.31</v>
      </c>
      <c r="L224" s="87">
        <v>1493.31</v>
      </c>
      <c r="M224" s="87">
        <f>K224-L224</f>
        <v>0</v>
      </c>
      <c r="N224" s="87">
        <v>4</v>
      </c>
      <c r="O224" s="93">
        <v>20951.95</v>
      </c>
      <c r="P224" s="93">
        <v>20951.95</v>
      </c>
      <c r="Q224" s="90">
        <f>O224-P224</f>
        <v>0</v>
      </c>
      <c r="R224" s="20">
        <f t="shared" si="23"/>
        <v>22445.260000000002</v>
      </c>
      <c r="S224" s="20"/>
      <c r="U224" s="20"/>
    </row>
    <row r="225" spans="1:1021" ht="15" customHeight="1">
      <c r="A225" s="10">
        <v>200</v>
      </c>
      <c r="B225" s="21" t="s">
        <v>171</v>
      </c>
      <c r="C225" s="48" t="s">
        <v>19</v>
      </c>
      <c r="D225" s="10"/>
      <c r="E225" s="21" t="s">
        <v>43</v>
      </c>
      <c r="F225" s="23"/>
      <c r="G225" s="19" t="s">
        <v>22</v>
      </c>
      <c r="H225" s="92">
        <v>4</v>
      </c>
      <c r="I225" s="87">
        <v>3</v>
      </c>
      <c r="J225" s="87">
        <v>3</v>
      </c>
      <c r="K225" s="87">
        <v>1936.81</v>
      </c>
      <c r="L225" s="87">
        <v>1936.81</v>
      </c>
      <c r="M225" s="87">
        <f>K225-L225</f>
        <v>0</v>
      </c>
      <c r="N225" s="87">
        <v>5</v>
      </c>
      <c r="O225" s="90">
        <v>13001.01</v>
      </c>
      <c r="P225" s="90">
        <v>13001.01</v>
      </c>
      <c r="Q225" s="90">
        <f>O225-P225</f>
        <v>0</v>
      </c>
      <c r="R225" s="20">
        <f t="shared" si="23"/>
        <v>14937.82</v>
      </c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</row>
    <row r="226" spans="1:1021" ht="15" customHeight="1">
      <c r="A226" s="10">
        <v>203</v>
      </c>
      <c r="B226" s="21" t="s">
        <v>171</v>
      </c>
      <c r="C226" s="48" t="s">
        <v>19</v>
      </c>
      <c r="D226" s="10"/>
      <c r="E226" s="21" t="s">
        <v>43</v>
      </c>
      <c r="F226" s="22"/>
      <c r="G226" s="19" t="s">
        <v>44</v>
      </c>
      <c r="H226" s="80">
        <v>5</v>
      </c>
      <c r="I226" s="105"/>
      <c r="J226" s="105"/>
      <c r="K226" s="104"/>
      <c r="L226" s="106"/>
      <c r="M226" s="105"/>
      <c r="N226" s="107">
        <v>7</v>
      </c>
      <c r="O226" s="108">
        <v>11350.8</v>
      </c>
      <c r="P226" s="108">
        <v>16185.4</v>
      </c>
      <c r="Q226" s="107">
        <v>4834.6000000000004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200</v>
      </c>
      <c r="B227" s="21" t="s">
        <v>246</v>
      </c>
      <c r="C227" s="14"/>
      <c r="D227" s="10"/>
      <c r="E227" s="21"/>
      <c r="F227" s="22"/>
      <c r="G227" s="19" t="s">
        <v>22</v>
      </c>
      <c r="H227" s="80">
        <v>4</v>
      </c>
      <c r="I227" s="105"/>
      <c r="J227" s="105"/>
      <c r="K227" s="104"/>
      <c r="L227" s="106"/>
      <c r="M227" s="87">
        <f>K227-L227</f>
        <v>0</v>
      </c>
      <c r="N227" s="107"/>
      <c r="O227" s="108"/>
      <c r="P227" s="108"/>
      <c r="Q227" s="90">
        <f>O227-P227</f>
        <v>0</v>
      </c>
      <c r="R227" s="20">
        <f t="shared" ref="R227:R229" si="24">P227+L227</f>
        <v>0</v>
      </c>
      <c r="S227" s="20"/>
      <c r="U227" s="20"/>
    </row>
    <row r="228" spans="1:1021" ht="15" customHeight="1">
      <c r="A228" s="10">
        <v>204</v>
      </c>
      <c r="B228" s="21" t="s">
        <v>172</v>
      </c>
      <c r="C228" s="14" t="s">
        <v>19</v>
      </c>
      <c r="D228" s="10"/>
      <c r="E228" s="21" t="s">
        <v>173</v>
      </c>
      <c r="F228" s="23"/>
      <c r="G228" s="19" t="s">
        <v>22</v>
      </c>
      <c r="H228" s="92">
        <v>15</v>
      </c>
      <c r="I228" s="87">
        <v>11</v>
      </c>
      <c r="J228" s="87">
        <v>11</v>
      </c>
      <c r="K228" s="87">
        <v>17083.73</v>
      </c>
      <c r="L228" s="87">
        <v>17083.73</v>
      </c>
      <c r="M228" s="87">
        <f>K228-L228</f>
        <v>0</v>
      </c>
      <c r="N228" s="87">
        <v>10</v>
      </c>
      <c r="O228" s="93">
        <f>3366.82+3239.63+22994.3+10231.68+6226.07</f>
        <v>46058.5</v>
      </c>
      <c r="P228" s="93">
        <f>3366.82+3239.63+22994.3+10231.68+6226.07</f>
        <v>46058.5</v>
      </c>
      <c r="Q228" s="90">
        <f>O228-P228</f>
        <v>0</v>
      </c>
      <c r="R228" s="20">
        <f t="shared" si="24"/>
        <v>63142.229999999996</v>
      </c>
      <c r="S228" s="20"/>
      <c r="U228" s="20"/>
    </row>
    <row r="229" spans="1:1021" ht="15" customHeight="1">
      <c r="A229" s="10">
        <v>205</v>
      </c>
      <c r="B229" s="21" t="s">
        <v>174</v>
      </c>
      <c r="C229" s="14" t="s">
        <v>19</v>
      </c>
      <c r="D229" s="10"/>
      <c r="E229" s="21" t="s">
        <v>24</v>
      </c>
      <c r="F229" s="23"/>
      <c r="G229" s="19" t="s">
        <v>22</v>
      </c>
      <c r="H229" s="92">
        <v>2</v>
      </c>
      <c r="I229" s="87"/>
      <c r="J229" s="87"/>
      <c r="K229" s="90"/>
      <c r="L229" s="90"/>
      <c r="M229" s="87">
        <f>K229-L229</f>
        <v>0</v>
      </c>
      <c r="N229" s="87">
        <v>3</v>
      </c>
      <c r="O229" s="93">
        <f>1261.2+6200.86</f>
        <v>7462.0599999999995</v>
      </c>
      <c r="P229" s="93">
        <f>1261.2+6200.86</f>
        <v>7462.0599999999995</v>
      </c>
      <c r="Q229" s="90">
        <f>O229-P229</f>
        <v>0</v>
      </c>
      <c r="R229" s="20">
        <f t="shared" si="24"/>
        <v>7462.0599999999995</v>
      </c>
      <c r="S229" s="20"/>
      <c r="U229" s="20"/>
    </row>
    <row r="230" spans="1:1021" ht="15" customHeight="1">
      <c r="A230" s="10"/>
      <c r="B230" s="21" t="s">
        <v>242</v>
      </c>
      <c r="C230" s="14"/>
      <c r="D230" s="10"/>
      <c r="E230" s="21"/>
      <c r="F230" s="23"/>
      <c r="G230" s="19" t="s">
        <v>25</v>
      </c>
      <c r="H230" s="92">
        <v>2</v>
      </c>
      <c r="I230" s="87">
        <v>2</v>
      </c>
      <c r="J230" s="87">
        <v>2</v>
      </c>
      <c r="K230" s="87"/>
      <c r="L230" s="87"/>
      <c r="M230" s="87"/>
      <c r="N230" s="87"/>
      <c r="O230" s="93"/>
      <c r="P230" s="93"/>
      <c r="Q230" s="90"/>
      <c r="R230" s="20"/>
      <c r="S230" s="20"/>
      <c r="U230" s="20"/>
    </row>
    <row r="231" spans="1:1021" ht="15" customHeight="1">
      <c r="A231" s="10">
        <v>206</v>
      </c>
      <c r="B231" s="21" t="s">
        <v>175</v>
      </c>
      <c r="C231" s="14"/>
      <c r="D231" s="10"/>
      <c r="E231" s="21"/>
      <c r="F231" s="23"/>
      <c r="G231" s="19" t="s">
        <v>22</v>
      </c>
      <c r="H231" s="92">
        <v>8</v>
      </c>
      <c r="I231" s="87">
        <v>2</v>
      </c>
      <c r="J231" s="87">
        <v>2</v>
      </c>
      <c r="K231" s="90">
        <v>1822.9</v>
      </c>
      <c r="L231" s="90">
        <v>1822.9</v>
      </c>
      <c r="M231" s="87">
        <f>K231-L231</f>
        <v>0</v>
      </c>
      <c r="N231" s="87">
        <v>6</v>
      </c>
      <c r="O231" s="93">
        <v>7300.67</v>
      </c>
      <c r="P231" s="87">
        <v>7300.67</v>
      </c>
      <c r="Q231" s="90">
        <f>O231-P231</f>
        <v>0</v>
      </c>
      <c r="R231" s="20">
        <f t="shared" ref="R231:R232" si="25">P231+L231</f>
        <v>9123.57</v>
      </c>
    </row>
    <row r="232" spans="1:1021" s="3" customFormat="1" ht="15" customHeight="1">
      <c r="A232" s="10">
        <v>207</v>
      </c>
      <c r="B232" s="21" t="s">
        <v>176</v>
      </c>
      <c r="C232" s="14" t="s">
        <v>19</v>
      </c>
      <c r="D232" s="10"/>
      <c r="E232" s="21" t="s">
        <v>177</v>
      </c>
      <c r="F232" s="22"/>
      <c r="G232" s="19" t="s">
        <v>22</v>
      </c>
      <c r="H232" s="92">
        <v>17</v>
      </c>
      <c r="I232" s="87"/>
      <c r="J232" s="87"/>
      <c r="K232" s="90"/>
      <c r="L232" s="90"/>
      <c r="M232" s="87">
        <f>K232-L232</f>
        <v>0</v>
      </c>
      <c r="N232" s="87">
        <v>2</v>
      </c>
      <c r="O232" s="93">
        <v>23659.48</v>
      </c>
      <c r="P232" s="87">
        <v>23659.48</v>
      </c>
      <c r="Q232" s="90">
        <f>O232-P232</f>
        <v>0</v>
      </c>
      <c r="R232" s="20">
        <f t="shared" si="25"/>
        <v>23659.48</v>
      </c>
    </row>
    <row r="233" spans="1:1021" ht="15" customHeight="1">
      <c r="A233" s="10">
        <v>208</v>
      </c>
      <c r="B233" s="21" t="s">
        <v>176</v>
      </c>
      <c r="C233" s="14"/>
      <c r="D233" s="21"/>
      <c r="E233" s="21"/>
      <c r="F233" s="21"/>
      <c r="G233" s="19" t="s">
        <v>33</v>
      </c>
      <c r="H233" s="80">
        <v>11</v>
      </c>
      <c r="I233" s="103"/>
      <c r="J233" s="103"/>
      <c r="K233" s="104"/>
      <c r="L233" s="104"/>
      <c r="M233" s="84"/>
      <c r="N233" s="155">
        <v>6</v>
      </c>
      <c r="O233" s="186">
        <v>15134.4</v>
      </c>
      <c r="P233" s="186">
        <v>15134.4</v>
      </c>
      <c r="Q233" s="84"/>
      <c r="R233" s="20"/>
      <c r="S233" s="20"/>
      <c r="U233" s="20"/>
    </row>
    <row r="234" spans="1:1021" ht="15" customHeight="1">
      <c r="A234" s="10">
        <v>209</v>
      </c>
      <c r="B234" s="21" t="s">
        <v>178</v>
      </c>
      <c r="C234" s="14"/>
      <c r="D234" s="10"/>
      <c r="E234" s="21"/>
      <c r="F234" s="22"/>
      <c r="G234" s="19" t="s">
        <v>44</v>
      </c>
      <c r="H234" s="80">
        <v>6</v>
      </c>
      <c r="I234" s="105"/>
      <c r="J234" s="105"/>
      <c r="K234" s="104"/>
      <c r="L234" s="106"/>
      <c r="M234" s="105"/>
      <c r="N234" s="107">
        <v>3</v>
      </c>
      <c r="O234" s="108">
        <v>2668</v>
      </c>
      <c r="P234" s="108">
        <v>4980.2</v>
      </c>
      <c r="Q234" s="107">
        <v>2312.1999999999998</v>
      </c>
      <c r="R234" s="20"/>
      <c r="S234" s="20"/>
      <c r="U234" s="20"/>
    </row>
    <row r="235" spans="1:1021" ht="15" customHeight="1">
      <c r="A235" s="10">
        <v>210</v>
      </c>
      <c r="B235" s="21" t="s">
        <v>179</v>
      </c>
      <c r="C235" s="14" t="s">
        <v>19</v>
      </c>
      <c r="D235" s="10"/>
      <c r="E235" s="21" t="s">
        <v>24</v>
      </c>
      <c r="F235" s="23"/>
      <c r="G235" s="19" t="s">
        <v>22</v>
      </c>
      <c r="H235" s="92">
        <v>3</v>
      </c>
      <c r="I235" s="87"/>
      <c r="J235" s="87"/>
      <c r="K235" s="87"/>
      <c r="L235" s="87"/>
      <c r="M235" s="87">
        <f>K235-L235</f>
        <v>0</v>
      </c>
      <c r="N235" s="87">
        <v>3</v>
      </c>
      <c r="O235" s="93">
        <v>8730.25</v>
      </c>
      <c r="P235" s="93">
        <v>8730.25</v>
      </c>
      <c r="Q235" s="90">
        <f>O235-P235</f>
        <v>0</v>
      </c>
      <c r="R235" s="20">
        <f>P235+L235</f>
        <v>8730.25</v>
      </c>
      <c r="S235" s="20"/>
      <c r="U235" s="20"/>
    </row>
    <row r="236" spans="1:1021" s="18" customFormat="1" ht="15" customHeight="1">
      <c r="A236" s="10">
        <v>211</v>
      </c>
      <c r="B236" s="21" t="s">
        <v>179</v>
      </c>
      <c r="C236" s="14" t="s">
        <v>19</v>
      </c>
      <c r="D236" s="10"/>
      <c r="E236" s="21" t="s">
        <v>24</v>
      </c>
      <c r="F236" s="22"/>
      <c r="G236" s="19" t="s">
        <v>25</v>
      </c>
      <c r="H236" s="80">
        <v>5</v>
      </c>
      <c r="I236" s="104"/>
      <c r="J236" s="104"/>
      <c r="K236" s="104"/>
      <c r="L236" s="104"/>
      <c r="M236" s="104"/>
      <c r="N236" s="104">
        <v>1</v>
      </c>
      <c r="O236" s="121"/>
      <c r="P236" s="121"/>
      <c r="Q236" s="104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</row>
    <row r="237" spans="1:1021" ht="15" customHeight="1">
      <c r="A237" s="10">
        <v>212</v>
      </c>
      <c r="B237" s="21" t="s">
        <v>180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18</v>
      </c>
      <c r="I237" s="87"/>
      <c r="J237" s="87"/>
      <c r="K237" s="87"/>
      <c r="L237" s="87"/>
      <c r="M237" s="87">
        <f>K237-L237</f>
        <v>0</v>
      </c>
      <c r="N237" s="87">
        <v>17</v>
      </c>
      <c r="O237" s="93">
        <v>62143.82</v>
      </c>
      <c r="P237" s="93"/>
      <c r="Q237" s="90">
        <f>O237-P237</f>
        <v>62143.82</v>
      </c>
      <c r="R237" s="20">
        <f>P237+L237</f>
        <v>0</v>
      </c>
      <c r="S237" s="20"/>
      <c r="T237" s="18"/>
      <c r="U237" s="20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</row>
    <row r="238" spans="1:1021" s="3" customFormat="1" ht="15" customHeight="1">
      <c r="A238" s="10">
        <v>213</v>
      </c>
      <c r="B238" s="21" t="s">
        <v>180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2</v>
      </c>
      <c r="O238" s="121"/>
      <c r="P238" s="121"/>
      <c r="Q238" s="104"/>
      <c r="R238" s="18"/>
    </row>
    <row r="239" spans="1:1021" s="3" customFormat="1" ht="15" customHeight="1">
      <c r="A239" s="10">
        <v>214</v>
      </c>
      <c r="B239" s="21" t="s">
        <v>181</v>
      </c>
      <c r="C239" s="14"/>
      <c r="D239" s="11"/>
      <c r="E239" s="21"/>
      <c r="F239" s="23"/>
      <c r="G239" s="19" t="s">
        <v>25</v>
      </c>
      <c r="H239" s="116">
        <v>5</v>
      </c>
      <c r="I239" s="87">
        <v>1</v>
      </c>
      <c r="J239" s="87">
        <v>1</v>
      </c>
      <c r="K239" s="87"/>
      <c r="L239" s="87"/>
      <c r="M239" s="87"/>
      <c r="N239" s="146">
        <v>4</v>
      </c>
      <c r="O239" s="147"/>
      <c r="P239" s="146"/>
      <c r="Q239" s="90"/>
    </row>
    <row r="240" spans="1:1021" s="3" customFormat="1" ht="15" customHeight="1">
      <c r="A240" s="10"/>
      <c r="B240" s="21" t="s">
        <v>255</v>
      </c>
      <c r="C240" s="14"/>
      <c r="D240" s="10"/>
      <c r="E240" s="21"/>
      <c r="F240" s="23"/>
      <c r="G240" s="19" t="s">
        <v>25</v>
      </c>
      <c r="H240" s="92">
        <v>1</v>
      </c>
      <c r="I240" s="87"/>
      <c r="J240" s="87"/>
      <c r="K240" s="87"/>
      <c r="L240" s="87"/>
      <c r="M240" s="87"/>
      <c r="N240" s="146"/>
      <c r="O240" s="146"/>
      <c r="P240" s="146"/>
      <c r="Q240" s="90"/>
      <c r="R240" s="20"/>
      <c r="S240" s="20"/>
      <c r="U240" s="20"/>
    </row>
    <row r="241" spans="1:21" s="18" customFormat="1" ht="15" customHeight="1">
      <c r="A241" s="10">
        <v>215</v>
      </c>
      <c r="B241" s="29" t="s">
        <v>182</v>
      </c>
      <c r="C241" s="14"/>
      <c r="D241" s="10"/>
      <c r="E241" s="21"/>
      <c r="F241" s="22"/>
      <c r="G241" s="19" t="s">
        <v>22</v>
      </c>
      <c r="H241" s="92">
        <v>15</v>
      </c>
      <c r="I241" s="87"/>
      <c r="J241" s="87"/>
      <c r="K241" s="87"/>
      <c r="L241" s="87"/>
      <c r="M241" s="87">
        <f>K241-L241</f>
        <v>0</v>
      </c>
      <c r="N241" s="146">
        <v>19</v>
      </c>
      <c r="O241" s="146">
        <f>15084.13+5917.85+987.87</f>
        <v>21989.85</v>
      </c>
      <c r="P241" s="146">
        <f>15084.13+5917.85</f>
        <v>21001.98</v>
      </c>
      <c r="Q241" s="90">
        <f>O241-P241</f>
        <v>987.86999999999898</v>
      </c>
      <c r="R241" s="20">
        <f t="shared" ref="R241:R243" si="26">P241+L241</f>
        <v>21001.98</v>
      </c>
      <c r="S241" s="20"/>
      <c r="U241" s="20"/>
    </row>
    <row r="242" spans="1:21" s="18" customFormat="1" ht="15" customHeight="1">
      <c r="A242" s="10">
        <v>216</v>
      </c>
      <c r="B242" s="21" t="s">
        <v>183</v>
      </c>
      <c r="C242" s="14" t="s">
        <v>19</v>
      </c>
      <c r="D242" s="10"/>
      <c r="E242" s="21" t="s">
        <v>24</v>
      </c>
      <c r="F242" s="22"/>
      <c r="G242" s="19" t="s">
        <v>22</v>
      </c>
      <c r="H242" s="92">
        <v>7</v>
      </c>
      <c r="I242" s="87">
        <v>3</v>
      </c>
      <c r="J242" s="87">
        <v>3</v>
      </c>
      <c r="K242" s="87">
        <f>2249.14+815.79</f>
        <v>3064.93</v>
      </c>
      <c r="L242" s="87">
        <v>2249.14</v>
      </c>
      <c r="M242" s="87">
        <f>K242-L242</f>
        <v>815.79</v>
      </c>
      <c r="N242" s="146">
        <v>15</v>
      </c>
      <c r="O242" s="147">
        <f>714.68+28225.49+2707.74+4471.33+10348.11</f>
        <v>46467.350000000006</v>
      </c>
      <c r="P242" s="146">
        <f>714.68+28225.49+2707.74+4471.33</f>
        <v>36119.240000000005</v>
      </c>
      <c r="Q242" s="90">
        <f>O242-P242</f>
        <v>10348.11</v>
      </c>
      <c r="R242" s="20">
        <f t="shared" si="26"/>
        <v>38368.380000000005</v>
      </c>
      <c r="S242" s="20"/>
      <c r="U242" s="20"/>
    </row>
    <row r="243" spans="1:21" s="18" customFormat="1" ht="15" customHeight="1">
      <c r="A243" s="10">
        <v>217</v>
      </c>
      <c r="B243" s="21" t="s">
        <v>184</v>
      </c>
      <c r="C243" s="14"/>
      <c r="D243" s="10"/>
      <c r="E243" s="21"/>
      <c r="F243" s="23"/>
      <c r="G243" s="19" t="s">
        <v>22</v>
      </c>
      <c r="H243" s="92">
        <v>1</v>
      </c>
      <c r="I243" s="87"/>
      <c r="J243" s="87"/>
      <c r="K243" s="87"/>
      <c r="L243" s="87"/>
      <c r="M243" s="87">
        <f>K243-L243</f>
        <v>0</v>
      </c>
      <c r="N243" s="146"/>
      <c r="O243" s="147"/>
      <c r="P243" s="146"/>
      <c r="Q243" s="90">
        <f>O243-P243</f>
        <v>0</v>
      </c>
      <c r="R243" s="20">
        <f t="shared" si="26"/>
        <v>0</v>
      </c>
      <c r="S243" s="20"/>
      <c r="U243" s="20"/>
    </row>
    <row r="244" spans="1:21" s="18" customFormat="1" ht="15" customHeight="1">
      <c r="A244" s="10">
        <v>218</v>
      </c>
      <c r="B244" s="21" t="s">
        <v>184</v>
      </c>
      <c r="C244" s="42" t="s">
        <v>19</v>
      </c>
      <c r="D244" s="43"/>
      <c r="E244" s="21" t="s">
        <v>24</v>
      </c>
      <c r="F244" s="52"/>
      <c r="G244" s="19" t="s">
        <v>25</v>
      </c>
      <c r="H244" s="167">
        <v>6</v>
      </c>
      <c r="I244" s="104"/>
      <c r="J244" s="104"/>
      <c r="K244" s="104"/>
      <c r="L244" s="104"/>
      <c r="M244" s="104"/>
      <c r="N244" s="104">
        <v>3</v>
      </c>
      <c r="O244" s="121"/>
      <c r="P244" s="104"/>
      <c r="Q244" s="104"/>
    </row>
    <row r="245" spans="1:21" s="3" customFormat="1" ht="15" customHeight="1">
      <c r="A245" s="10">
        <v>219</v>
      </c>
      <c r="B245" s="21" t="s">
        <v>185</v>
      </c>
      <c r="C245" s="14" t="s">
        <v>19</v>
      </c>
      <c r="D245" s="21"/>
      <c r="E245" s="21" t="s">
        <v>24</v>
      </c>
      <c r="F245" s="21"/>
      <c r="G245" s="19" t="s">
        <v>25</v>
      </c>
      <c r="H245" s="80"/>
      <c r="I245" s="84"/>
      <c r="J245" s="84"/>
      <c r="K245" s="94"/>
      <c r="L245" s="94"/>
      <c r="M245" s="84"/>
      <c r="N245" s="84"/>
      <c r="O245" s="84"/>
      <c r="P245" s="84"/>
      <c r="Q245" s="84"/>
    </row>
    <row r="246" spans="1:21" s="3" customFormat="1" ht="15" customHeight="1">
      <c r="A246" s="10">
        <v>220</v>
      </c>
      <c r="B246" s="21" t="s">
        <v>186</v>
      </c>
      <c r="C246" s="14"/>
      <c r="D246" s="21"/>
      <c r="E246" s="21"/>
      <c r="F246" s="22"/>
      <c r="G246" s="19" t="s">
        <v>22</v>
      </c>
      <c r="H246" s="92">
        <v>8</v>
      </c>
      <c r="I246" s="87"/>
      <c r="J246" s="87"/>
      <c r="K246" s="187"/>
      <c r="L246" s="187"/>
      <c r="M246" s="87">
        <f>K246-L246</f>
        <v>0</v>
      </c>
      <c r="N246" s="87">
        <v>6</v>
      </c>
      <c r="O246" s="87">
        <v>5738.55</v>
      </c>
      <c r="P246" s="87">
        <v>5738.55</v>
      </c>
      <c r="Q246" s="90">
        <f>O246-P246</f>
        <v>0</v>
      </c>
      <c r="R246" s="20">
        <f t="shared" ref="R246:R247" si="27">P246+L246</f>
        <v>5738.55</v>
      </c>
      <c r="S246" s="20"/>
      <c r="U246" s="20"/>
    </row>
    <row r="247" spans="1:21" s="3" customFormat="1" ht="15" customHeight="1">
      <c r="A247" s="10">
        <v>221</v>
      </c>
      <c r="B247" s="21" t="s">
        <v>187</v>
      </c>
      <c r="C247" s="14" t="s">
        <v>19</v>
      </c>
      <c r="D247" s="10"/>
      <c r="E247" s="21" t="s">
        <v>188</v>
      </c>
      <c r="F247" s="23"/>
      <c r="G247" s="19" t="s">
        <v>22</v>
      </c>
      <c r="H247" s="92">
        <v>14</v>
      </c>
      <c r="I247" s="87">
        <v>5</v>
      </c>
      <c r="J247" s="87">
        <v>5</v>
      </c>
      <c r="K247" s="87">
        <f>6831.34+2277.7</f>
        <v>9109.0400000000009</v>
      </c>
      <c r="L247" s="87">
        <v>6831.34</v>
      </c>
      <c r="M247" s="87">
        <f>K247-L247</f>
        <v>2277.7000000000007</v>
      </c>
      <c r="N247" s="87">
        <v>10</v>
      </c>
      <c r="O247" s="90">
        <f>16329.66+8180.87</f>
        <v>24510.53</v>
      </c>
      <c r="P247" s="90">
        <v>16329.66</v>
      </c>
      <c r="Q247" s="90">
        <f>O247-P247</f>
        <v>8180.869999999999</v>
      </c>
      <c r="R247" s="20">
        <f t="shared" si="27"/>
        <v>23161</v>
      </c>
      <c r="S247" s="20"/>
      <c r="U247" s="20"/>
    </row>
    <row r="248" spans="1:21" s="3" customFormat="1" ht="15" customHeight="1">
      <c r="A248" s="10">
        <v>222</v>
      </c>
      <c r="B248" s="21" t="s">
        <v>189</v>
      </c>
      <c r="C248" s="14"/>
      <c r="D248" s="10"/>
      <c r="E248" s="21"/>
      <c r="F248" s="23"/>
      <c r="G248" s="19" t="s">
        <v>25</v>
      </c>
      <c r="H248" s="80"/>
      <c r="I248" s="84"/>
      <c r="J248" s="84"/>
      <c r="K248" s="84"/>
      <c r="L248" s="84"/>
      <c r="M248" s="84"/>
      <c r="N248" s="84">
        <v>1</v>
      </c>
      <c r="O248" s="84"/>
      <c r="P248" s="84"/>
      <c r="Q248" s="138"/>
      <c r="R248" s="18"/>
    </row>
    <row r="249" spans="1:21" s="3" customFormat="1" ht="15" customHeight="1">
      <c r="A249" s="10">
        <v>223</v>
      </c>
      <c r="B249" s="21" t="s">
        <v>190</v>
      </c>
      <c r="C249" s="14" t="s">
        <v>19</v>
      </c>
      <c r="D249" s="10"/>
      <c r="E249" s="21" t="s">
        <v>24</v>
      </c>
      <c r="F249" s="23"/>
      <c r="G249" s="19" t="s">
        <v>22</v>
      </c>
      <c r="H249" s="92">
        <v>3</v>
      </c>
      <c r="I249" s="87"/>
      <c r="J249" s="87"/>
      <c r="K249" s="87"/>
      <c r="L249" s="87"/>
      <c r="M249" s="87">
        <f>K249-L249</f>
        <v>0</v>
      </c>
      <c r="N249" s="87">
        <v>9</v>
      </c>
      <c r="O249" s="87">
        <f>2370.9+9635.1</f>
        <v>12006</v>
      </c>
      <c r="P249" s="87">
        <f>2370.9+9635.1</f>
        <v>12006</v>
      </c>
      <c r="Q249" s="90">
        <f>O249-P249</f>
        <v>0</v>
      </c>
      <c r="R249" s="20">
        <f t="shared" ref="R249:R250" si="28">P249+L249</f>
        <v>12006</v>
      </c>
      <c r="S249" s="20"/>
      <c r="U249" s="20"/>
    </row>
    <row r="250" spans="1:21" s="3" customFormat="1" ht="15" customHeight="1">
      <c r="A250" s="10">
        <v>224</v>
      </c>
      <c r="B250" s="21" t="s">
        <v>191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7</v>
      </c>
      <c r="I250" s="87">
        <v>1</v>
      </c>
      <c r="J250" s="87">
        <v>1</v>
      </c>
      <c r="K250" s="90">
        <v>644.6</v>
      </c>
      <c r="L250" s="90">
        <v>644.6</v>
      </c>
      <c r="M250" s="87">
        <f>K250-L250</f>
        <v>0</v>
      </c>
      <c r="N250" s="87">
        <v>8</v>
      </c>
      <c r="O250" s="99">
        <f>15351.02+8013.74</f>
        <v>23364.760000000002</v>
      </c>
      <c r="P250" s="99">
        <f>15351.02+8013.74</f>
        <v>23364.760000000002</v>
      </c>
      <c r="Q250" s="90">
        <f>O250-P250</f>
        <v>0</v>
      </c>
      <c r="R250" s="20">
        <f t="shared" si="28"/>
        <v>24009.360000000001</v>
      </c>
      <c r="S250" s="20"/>
      <c r="U250" s="20"/>
    </row>
    <row r="251" spans="1:21" s="3" customFormat="1" ht="15" customHeight="1">
      <c r="A251" s="10">
        <v>225</v>
      </c>
      <c r="B251" s="21" t="s">
        <v>192</v>
      </c>
      <c r="C251" s="14"/>
      <c r="D251" s="10"/>
      <c r="E251" s="21"/>
      <c r="F251" s="22"/>
      <c r="G251" s="19" t="s">
        <v>33</v>
      </c>
      <c r="H251" s="80"/>
      <c r="I251" s="84"/>
      <c r="J251" s="84"/>
      <c r="K251" s="138"/>
      <c r="L251" s="138"/>
      <c r="M251" s="84"/>
      <c r="N251" s="84"/>
      <c r="O251" s="95"/>
      <c r="P251" s="84"/>
      <c r="Q251" s="138"/>
      <c r="R251" s="18"/>
    </row>
    <row r="252" spans="1:21" s="3" customFormat="1" ht="15" customHeight="1">
      <c r="A252" s="10">
        <v>226</v>
      </c>
      <c r="B252" s="21" t="s">
        <v>192</v>
      </c>
      <c r="C252" s="14"/>
      <c r="D252" s="10"/>
      <c r="E252" s="21"/>
      <c r="F252" s="23"/>
      <c r="G252" s="19" t="s">
        <v>25</v>
      </c>
      <c r="H252" s="80">
        <v>7</v>
      </c>
      <c r="I252" s="84"/>
      <c r="J252" s="84"/>
      <c r="K252" s="84"/>
      <c r="L252" s="84"/>
      <c r="M252" s="84"/>
      <c r="N252" s="84">
        <v>4</v>
      </c>
      <c r="O252" s="95"/>
      <c r="P252" s="95"/>
      <c r="Q252" s="138"/>
      <c r="R252" s="18"/>
    </row>
    <row r="253" spans="1:21" s="3" customFormat="1" ht="15" customHeight="1">
      <c r="A253" s="10">
        <v>227</v>
      </c>
      <c r="B253" s="21" t="s">
        <v>192</v>
      </c>
      <c r="C253" s="14"/>
      <c r="D253" s="10"/>
      <c r="E253" s="21"/>
      <c r="F253" s="23"/>
      <c r="G253" s="19" t="s">
        <v>22</v>
      </c>
      <c r="H253" s="92">
        <v>7</v>
      </c>
      <c r="I253" s="87"/>
      <c r="J253" s="87"/>
      <c r="K253" s="90"/>
      <c r="L253" s="90"/>
      <c r="M253" s="87">
        <f>K253-L253</f>
        <v>0</v>
      </c>
      <c r="N253" s="87"/>
      <c r="O253" s="99"/>
      <c r="P253" s="99"/>
      <c r="Q253" s="90">
        <f>O253-P253</f>
        <v>0</v>
      </c>
      <c r="R253" s="20">
        <f>P253+L253</f>
        <v>0</v>
      </c>
      <c r="S253" s="20"/>
      <c r="U253" s="20"/>
    </row>
    <row r="254" spans="1:21" s="3" customFormat="1" ht="15" customHeight="1">
      <c r="A254" s="10">
        <v>228</v>
      </c>
      <c r="B254" s="21" t="s">
        <v>192</v>
      </c>
      <c r="C254" s="14"/>
      <c r="D254" s="10"/>
      <c r="E254" s="21"/>
      <c r="F254" s="23"/>
      <c r="G254" s="19" t="s">
        <v>47</v>
      </c>
      <c r="H254" s="92">
        <v>1</v>
      </c>
      <c r="I254" s="87"/>
      <c r="J254" s="87"/>
      <c r="K254" s="90"/>
      <c r="L254" s="90"/>
      <c r="M254" s="87"/>
      <c r="N254" s="87"/>
      <c r="O254" s="93"/>
      <c r="P254" s="93"/>
      <c r="Q254" s="90"/>
      <c r="R254" s="18"/>
    </row>
    <row r="255" spans="1:21" s="3" customFormat="1" ht="15" customHeight="1">
      <c r="A255" s="10">
        <v>236</v>
      </c>
      <c r="B255" s="21" t="s">
        <v>192</v>
      </c>
      <c r="C255" s="14"/>
      <c r="D255" s="10"/>
      <c r="E255" s="21"/>
      <c r="F255" s="23"/>
      <c r="G255" s="19" t="s">
        <v>21</v>
      </c>
      <c r="H255" s="92"/>
      <c r="I255" s="87"/>
      <c r="J255" s="87"/>
      <c r="K255" s="87"/>
      <c r="L255" s="87"/>
      <c r="M255" s="87"/>
      <c r="N255" s="87"/>
      <c r="O255" s="99"/>
      <c r="P255" s="90"/>
      <c r="Q255" s="90"/>
    </row>
    <row r="256" spans="1:21" s="3" customFormat="1" ht="15" customHeight="1">
      <c r="A256" s="10">
        <v>229</v>
      </c>
      <c r="B256" s="54" t="s">
        <v>193</v>
      </c>
      <c r="C256" s="14"/>
      <c r="D256" s="10"/>
      <c r="E256" s="21"/>
      <c r="F256" s="22"/>
      <c r="G256" s="19" t="s">
        <v>25</v>
      </c>
      <c r="H256" s="80"/>
      <c r="I256" s="104"/>
      <c r="J256" s="104"/>
      <c r="K256" s="104"/>
      <c r="L256" s="104"/>
      <c r="M256" s="104"/>
      <c r="N256" s="104"/>
      <c r="O256" s="104"/>
      <c r="P256" s="104"/>
      <c r="Q256" s="104"/>
      <c r="R256" s="18"/>
    </row>
    <row r="257" spans="1:1021" s="3" customFormat="1" ht="15" customHeight="1">
      <c r="A257" s="10">
        <v>231</v>
      </c>
      <c r="B257" s="21" t="s">
        <v>194</v>
      </c>
      <c r="C257" s="14" t="s">
        <v>19</v>
      </c>
      <c r="D257" s="10"/>
      <c r="E257" s="35" t="s">
        <v>24</v>
      </c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20"/>
      <c r="S257" s="20"/>
      <c r="U257" s="20"/>
    </row>
    <row r="258" spans="1:1021" s="3" customFormat="1" ht="15" customHeight="1">
      <c r="A258" s="10">
        <v>232</v>
      </c>
      <c r="B258" s="21" t="s">
        <v>195</v>
      </c>
      <c r="C258" s="14" t="s">
        <v>19</v>
      </c>
      <c r="D258" s="10"/>
      <c r="E258" s="21" t="s">
        <v>196</v>
      </c>
      <c r="F258" s="23"/>
      <c r="G258" s="19" t="s">
        <v>22</v>
      </c>
      <c r="H258" s="92">
        <v>30</v>
      </c>
      <c r="I258" s="87"/>
      <c r="J258" s="87"/>
      <c r="K258" s="87"/>
      <c r="L258" s="87"/>
      <c r="M258" s="87">
        <f>K258-L258</f>
        <v>0</v>
      </c>
      <c r="N258" s="87">
        <v>34</v>
      </c>
      <c r="O258" s="99">
        <f>13496.26+10043.95+20255.54+59387.48</f>
        <v>103183.23000000001</v>
      </c>
      <c r="P258" s="99">
        <f>13496.26+10043.95+20255.54+59387.48</f>
        <v>103183.23000000001</v>
      </c>
      <c r="Q258" s="90">
        <f>O258-P258</f>
        <v>0</v>
      </c>
      <c r="R258" s="20">
        <f t="shared" ref="R258:R259" si="29">P258+L258</f>
        <v>103183.23000000001</v>
      </c>
      <c r="S258" s="20"/>
      <c r="U258" s="20"/>
    </row>
    <row r="259" spans="1:1021" s="3" customFormat="1" ht="15" customHeight="1">
      <c r="A259" s="10">
        <v>233</v>
      </c>
      <c r="B259" s="21" t="s">
        <v>197</v>
      </c>
      <c r="C259" s="14" t="s">
        <v>54</v>
      </c>
      <c r="D259" s="10" t="s">
        <v>69</v>
      </c>
      <c r="E259" s="21" t="s">
        <v>24</v>
      </c>
      <c r="F259" s="23"/>
      <c r="G259" s="19" t="s">
        <v>22</v>
      </c>
      <c r="H259" s="116">
        <v>9</v>
      </c>
      <c r="I259" s="117"/>
      <c r="J259" s="117"/>
      <c r="K259" s="117"/>
      <c r="L259" s="117"/>
      <c r="M259" s="87">
        <f>K259-L259</f>
        <v>0</v>
      </c>
      <c r="N259" s="117">
        <v>9</v>
      </c>
      <c r="O259" s="118">
        <v>25523.81</v>
      </c>
      <c r="P259" s="118">
        <v>25523.81</v>
      </c>
      <c r="Q259" s="90">
        <f>O259-P259</f>
        <v>0</v>
      </c>
      <c r="R259" s="20">
        <f t="shared" si="29"/>
        <v>25523.81</v>
      </c>
    </row>
    <row r="260" spans="1:1021" s="3" customFormat="1" ht="15" customHeight="1">
      <c r="A260" s="10">
        <v>234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1"/>
      <c r="G260" s="19" t="s">
        <v>25</v>
      </c>
      <c r="H260" s="80"/>
      <c r="I260" s="84"/>
      <c r="J260" s="84"/>
      <c r="K260" s="84"/>
      <c r="L260" s="84"/>
      <c r="M260" s="84"/>
      <c r="N260" s="155"/>
      <c r="O260" s="155"/>
      <c r="P260" s="155"/>
      <c r="Q260" s="84"/>
      <c r="R260" s="20"/>
      <c r="S260" s="20"/>
      <c r="U260" s="20"/>
    </row>
    <row r="261" spans="1:1021" s="3" customFormat="1" ht="15" customHeight="1">
      <c r="A261" s="10">
        <v>235</v>
      </c>
      <c r="B261" s="21" t="s">
        <v>198</v>
      </c>
      <c r="C261" s="14" t="s">
        <v>19</v>
      </c>
      <c r="D261" s="10"/>
      <c r="E261" s="21" t="s">
        <v>199</v>
      </c>
      <c r="F261" s="23"/>
      <c r="G261" s="19" t="s">
        <v>22</v>
      </c>
      <c r="H261" s="92"/>
      <c r="I261" s="87"/>
      <c r="J261" s="87"/>
      <c r="K261" s="87"/>
      <c r="L261" s="87"/>
      <c r="M261" s="87">
        <f>K261-L261</f>
        <v>0</v>
      </c>
      <c r="N261" s="87"/>
      <c r="O261" s="99"/>
      <c r="P261" s="99"/>
      <c r="Q261" s="90">
        <f>O261-P261</f>
        <v>0</v>
      </c>
      <c r="R261" s="20">
        <f>P261+L261</f>
        <v>0</v>
      </c>
    </row>
    <row r="262" spans="1:1021" s="3" customFormat="1" ht="15" customHeight="1">
      <c r="A262" s="10">
        <v>237</v>
      </c>
      <c r="B262" s="21" t="s">
        <v>198</v>
      </c>
      <c r="C262" s="14" t="s">
        <v>19</v>
      </c>
      <c r="D262" s="10"/>
      <c r="E262" s="21" t="s">
        <v>199</v>
      </c>
      <c r="F262" s="22"/>
      <c r="G262" s="19" t="s">
        <v>21</v>
      </c>
      <c r="H262" s="80"/>
      <c r="I262" s="115"/>
      <c r="J262" s="127"/>
      <c r="K262" s="143"/>
      <c r="L262" s="143"/>
      <c r="M262" s="127"/>
      <c r="N262" s="84"/>
      <c r="O262" s="95"/>
      <c r="P262" s="95"/>
      <c r="Q262" s="84"/>
      <c r="R262" s="18"/>
    </row>
    <row r="263" spans="1:1021" s="3" customFormat="1" ht="15" customHeight="1">
      <c r="A263" s="10">
        <v>239</v>
      </c>
      <c r="B263" s="21" t="s">
        <v>200</v>
      </c>
      <c r="C263" s="14" t="s">
        <v>19</v>
      </c>
      <c r="D263" s="10"/>
      <c r="E263" s="21" t="s">
        <v>78</v>
      </c>
      <c r="F263" s="34"/>
      <c r="G263" s="19" t="s">
        <v>47</v>
      </c>
      <c r="H263" s="80"/>
      <c r="I263" s="189"/>
      <c r="J263" s="190"/>
      <c r="K263" s="191"/>
      <c r="L263" s="191"/>
      <c r="M263" s="190"/>
      <c r="N263" s="190">
        <v>3</v>
      </c>
      <c r="O263" s="192">
        <v>12612</v>
      </c>
      <c r="P263" s="193">
        <v>12612</v>
      </c>
      <c r="Q263" s="194">
        <v>0</v>
      </c>
    </row>
    <row r="264" spans="1:1021" s="3" customFormat="1" ht="15" customHeight="1">
      <c r="A264" s="10">
        <v>240</v>
      </c>
      <c r="B264" s="21" t="s">
        <v>201</v>
      </c>
      <c r="C264" s="14" t="s">
        <v>19</v>
      </c>
      <c r="D264" s="10"/>
      <c r="E264" s="21"/>
      <c r="F264" s="44"/>
      <c r="G264" s="19" t="s">
        <v>22</v>
      </c>
      <c r="H264" s="92">
        <v>5</v>
      </c>
      <c r="I264" s="87">
        <v>4</v>
      </c>
      <c r="J264" s="87">
        <v>4</v>
      </c>
      <c r="K264" s="90">
        <v>3044.75</v>
      </c>
      <c r="L264" s="90"/>
      <c r="M264" s="87">
        <f>K264-L264</f>
        <v>3044.75</v>
      </c>
      <c r="N264" s="175">
        <v>6</v>
      </c>
      <c r="O264" s="175">
        <f>15838.96+6303.06</f>
        <v>22142.02</v>
      </c>
      <c r="P264" s="175">
        <v>15838.96</v>
      </c>
      <c r="Q264" s="90">
        <f>O264-P264</f>
        <v>6303.0600000000013</v>
      </c>
      <c r="R264" s="20">
        <f>P264+L264</f>
        <v>15838.96</v>
      </c>
      <c r="S264" s="20"/>
      <c r="U264" s="20"/>
    </row>
    <row r="265" spans="1:1021" s="3" customFormat="1" ht="15" customHeight="1">
      <c r="A265" s="10">
        <v>241</v>
      </c>
      <c r="B265" s="55" t="s">
        <v>201</v>
      </c>
      <c r="C265" s="14" t="s">
        <v>19</v>
      </c>
      <c r="D265" s="43"/>
      <c r="E265" s="35"/>
      <c r="F265" s="56"/>
      <c r="G265" s="19" t="s">
        <v>25</v>
      </c>
      <c r="H265" s="195">
        <v>2</v>
      </c>
      <c r="I265" s="104"/>
      <c r="J265" s="104"/>
      <c r="K265" s="104"/>
      <c r="L265" s="104"/>
      <c r="M265" s="104"/>
      <c r="N265" s="104">
        <v>7</v>
      </c>
      <c r="O265" s="121"/>
      <c r="P265" s="104"/>
      <c r="Q265" s="84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8"/>
      <c r="ALB265" s="18"/>
      <c r="ALC265" s="18"/>
      <c r="ALD265" s="18"/>
      <c r="ALE265" s="18"/>
      <c r="ALF265" s="18"/>
      <c r="ALG265" s="18"/>
      <c r="ALH265" s="18"/>
      <c r="ALI265" s="18"/>
      <c r="ALJ265" s="18"/>
      <c r="ALK265" s="18"/>
      <c r="ALL265" s="18"/>
      <c r="ALM265" s="18"/>
      <c r="ALN265" s="18"/>
      <c r="ALO265" s="18"/>
      <c r="ALP265" s="18"/>
      <c r="ALQ265" s="18"/>
      <c r="ALR265" s="18"/>
      <c r="ALS265" s="18"/>
      <c r="ALT265" s="18"/>
      <c r="ALU265" s="18"/>
      <c r="ALV265" s="18"/>
      <c r="ALW265" s="18"/>
      <c r="ALX265" s="18"/>
      <c r="ALY265" s="18"/>
      <c r="ALZ265" s="18"/>
      <c r="AMA265" s="18"/>
      <c r="AMB265" s="18"/>
      <c r="AMC265" s="18"/>
      <c r="AMD265" s="18"/>
      <c r="AME265" s="18"/>
      <c r="AMF265" s="18"/>
      <c r="AMG265" s="18"/>
    </row>
    <row r="266" spans="1:1021" s="3" customFormat="1" ht="15" customHeight="1">
      <c r="A266" s="10">
        <v>242</v>
      </c>
      <c r="B266" s="21" t="s">
        <v>202</v>
      </c>
      <c r="C266" s="14"/>
      <c r="D266" s="43"/>
      <c r="E266" s="21"/>
      <c r="F266" s="23"/>
      <c r="G266" s="19" t="s">
        <v>25</v>
      </c>
      <c r="H266" s="167">
        <v>20</v>
      </c>
      <c r="I266" s="84"/>
      <c r="J266" s="84"/>
      <c r="K266" s="84"/>
      <c r="L266" s="84"/>
      <c r="M266" s="84"/>
      <c r="N266" s="84">
        <v>5</v>
      </c>
      <c r="O266" s="84"/>
      <c r="P266" s="84"/>
      <c r="Q266" s="138"/>
      <c r="R266" s="18"/>
    </row>
    <row r="267" spans="1:1021" s="3" customFormat="1" ht="15" customHeight="1">
      <c r="A267" s="10">
        <v>243</v>
      </c>
      <c r="B267" s="21" t="s">
        <v>203</v>
      </c>
      <c r="C267" s="14" t="s">
        <v>19</v>
      </c>
      <c r="D267" s="43"/>
      <c r="E267" s="21" t="s">
        <v>204</v>
      </c>
      <c r="F267" s="23"/>
      <c r="G267" s="19" t="s">
        <v>22</v>
      </c>
      <c r="H267" s="177"/>
      <c r="I267" s="87"/>
      <c r="J267" s="87"/>
      <c r="K267" s="87"/>
      <c r="L267" s="87"/>
      <c r="M267" s="87">
        <f>K267-L267</f>
        <v>0</v>
      </c>
      <c r="N267" s="87"/>
      <c r="O267" s="87"/>
      <c r="P267" s="87"/>
      <c r="Q267" s="90">
        <f>O267-P267</f>
        <v>0</v>
      </c>
      <c r="R267" s="20">
        <f t="shared" ref="R267:R268" si="30">P267+L267</f>
        <v>0</v>
      </c>
      <c r="S267" s="20"/>
      <c r="U267" s="20"/>
    </row>
    <row r="268" spans="1:1021" s="3" customFormat="1" ht="15" customHeight="1">
      <c r="A268" s="10">
        <v>244</v>
      </c>
      <c r="B268" s="21" t="s">
        <v>205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>K268-L268</f>
        <v>0</v>
      </c>
      <c r="N268" s="87"/>
      <c r="O268" s="87"/>
      <c r="P268" s="87"/>
      <c r="Q268" s="90">
        <f>O268-P268</f>
        <v>0</v>
      </c>
      <c r="R268" s="20">
        <f t="shared" si="30"/>
        <v>0</v>
      </c>
      <c r="S268" s="20"/>
      <c r="U268" s="20"/>
    </row>
    <row r="269" spans="1:1021" s="3" customFormat="1" ht="15" customHeight="1">
      <c r="A269" s="10">
        <v>245</v>
      </c>
      <c r="B269" s="21" t="s">
        <v>205</v>
      </c>
      <c r="C269" s="14" t="s">
        <v>19</v>
      </c>
      <c r="D269" s="21"/>
      <c r="E269" s="21" t="s">
        <v>24</v>
      </c>
      <c r="F269" s="21"/>
      <c r="G269" s="19" t="s">
        <v>33</v>
      </c>
      <c r="H269" s="80">
        <v>3</v>
      </c>
      <c r="I269" s="103"/>
      <c r="J269" s="103"/>
      <c r="K269" s="104"/>
      <c r="L269" s="104"/>
      <c r="M269" s="103"/>
      <c r="N269" s="155">
        <v>3</v>
      </c>
      <c r="O269" s="155">
        <v>11136.2</v>
      </c>
      <c r="P269" s="155">
        <v>11136.2</v>
      </c>
      <c r="Q269" s="84"/>
    </row>
    <row r="270" spans="1:1021" s="3" customFormat="1" ht="15" customHeight="1">
      <c r="A270" s="10">
        <v>246</v>
      </c>
      <c r="B270" s="13" t="s">
        <v>205</v>
      </c>
      <c r="C270" s="14" t="s">
        <v>19</v>
      </c>
      <c r="D270" s="21"/>
      <c r="E270" s="21" t="s">
        <v>204</v>
      </c>
      <c r="F270" s="13"/>
      <c r="G270" s="17" t="s">
        <v>25</v>
      </c>
      <c r="H270" s="162">
        <v>6</v>
      </c>
      <c r="I270" s="196"/>
      <c r="J270" s="196"/>
      <c r="K270" s="197"/>
      <c r="L270" s="197"/>
      <c r="M270" s="84"/>
      <c r="N270" s="196">
        <v>4</v>
      </c>
      <c r="O270" s="198"/>
      <c r="P270" s="198"/>
      <c r="Q270" s="84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</row>
    <row r="271" spans="1:1021" s="3" customFormat="1" ht="15" customHeight="1">
      <c r="A271" s="10">
        <v>247</v>
      </c>
      <c r="B271" s="55" t="s">
        <v>206</v>
      </c>
      <c r="C271" s="42" t="s">
        <v>19</v>
      </c>
      <c r="D271" s="43"/>
      <c r="E271" s="35" t="s">
        <v>207</v>
      </c>
      <c r="F271" s="57"/>
      <c r="G271" s="17" t="s">
        <v>22</v>
      </c>
      <c r="H271" s="199"/>
      <c r="I271" s="200"/>
      <c r="J271" s="200"/>
      <c r="K271" s="200"/>
      <c r="L271" s="200"/>
      <c r="M271" s="87">
        <f>K271-L271</f>
        <v>0</v>
      </c>
      <c r="N271" s="200"/>
      <c r="O271" s="200"/>
      <c r="P271" s="200"/>
      <c r="Q271" s="90">
        <f>O271-P271</f>
        <v>0</v>
      </c>
      <c r="R271" s="20">
        <f>P271+L271</f>
        <v>0</v>
      </c>
      <c r="S271" s="20"/>
      <c r="T271" s="18"/>
      <c r="U271" s="20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248</v>
      </c>
      <c r="B272" s="21" t="s">
        <v>206</v>
      </c>
      <c r="C272" s="42" t="s">
        <v>19</v>
      </c>
      <c r="D272" s="43"/>
      <c r="E272" s="35" t="s">
        <v>207</v>
      </c>
      <c r="F272" s="52"/>
      <c r="G272" s="19" t="s">
        <v>25</v>
      </c>
      <c r="H272" s="167"/>
      <c r="I272" s="84"/>
      <c r="J272" s="84"/>
      <c r="K272" s="84"/>
      <c r="L272" s="84"/>
      <c r="M272" s="84"/>
      <c r="N272" s="198"/>
      <c r="O272" s="198"/>
      <c r="P272" s="198"/>
      <c r="Q272" s="84"/>
    </row>
    <row r="273" spans="1:21" s="3" customFormat="1" ht="15" customHeight="1">
      <c r="A273" s="10">
        <v>249</v>
      </c>
      <c r="B273" s="21" t="s">
        <v>208</v>
      </c>
      <c r="C273" s="14" t="s">
        <v>19</v>
      </c>
      <c r="D273" s="10"/>
      <c r="E273" s="21" t="s">
        <v>147</v>
      </c>
      <c r="F273" s="23"/>
      <c r="G273" s="19" t="s">
        <v>22</v>
      </c>
      <c r="H273" s="92">
        <v>2</v>
      </c>
      <c r="I273" s="87"/>
      <c r="J273" s="87"/>
      <c r="K273" s="87"/>
      <c r="L273" s="87"/>
      <c r="M273" s="87">
        <f>K273-L273</f>
        <v>0</v>
      </c>
      <c r="N273" s="87">
        <v>18</v>
      </c>
      <c r="O273" s="87">
        <v>30585.72</v>
      </c>
      <c r="P273" s="87">
        <v>30585.72</v>
      </c>
      <c r="Q273" s="90">
        <f>O273-P273</f>
        <v>0</v>
      </c>
      <c r="R273" s="20">
        <f t="shared" ref="R273:R275" si="31">P273+L273</f>
        <v>30585.72</v>
      </c>
      <c r="S273" s="20"/>
      <c r="U273" s="20"/>
    </row>
    <row r="274" spans="1:21" s="3" customFormat="1" ht="15" customHeight="1">
      <c r="A274" s="10">
        <v>250</v>
      </c>
      <c r="B274" s="21" t="s">
        <v>209</v>
      </c>
      <c r="C274" s="14" t="s">
        <v>19</v>
      </c>
      <c r="D274" s="10"/>
      <c r="E274" s="21" t="s">
        <v>24</v>
      </c>
      <c r="F274" s="23"/>
      <c r="G274" s="19" t="s">
        <v>22</v>
      </c>
      <c r="H274" s="92"/>
      <c r="I274" s="87"/>
      <c r="J274" s="87"/>
      <c r="K274" s="87"/>
      <c r="L274" s="87"/>
      <c r="M274" s="87">
        <f>K274-L274</f>
        <v>0</v>
      </c>
      <c r="N274" s="87"/>
      <c r="O274" s="87"/>
      <c r="P274" s="87"/>
      <c r="Q274" s="90">
        <f>O274-P274</f>
        <v>0</v>
      </c>
      <c r="R274" s="20">
        <f t="shared" si="31"/>
        <v>0</v>
      </c>
      <c r="S274" s="20"/>
      <c r="U274" s="20"/>
    </row>
    <row r="275" spans="1:21" s="3" customFormat="1" ht="15" customHeight="1">
      <c r="A275" s="10"/>
      <c r="B275" s="21" t="s">
        <v>243</v>
      </c>
      <c r="C275" s="14"/>
      <c r="D275" s="10"/>
      <c r="E275" s="21"/>
      <c r="F275" s="23"/>
      <c r="G275" s="19" t="s">
        <v>22</v>
      </c>
      <c r="H275" s="92">
        <v>3</v>
      </c>
      <c r="I275" s="87"/>
      <c r="J275" s="87"/>
      <c r="K275" s="87"/>
      <c r="L275" s="87"/>
      <c r="M275" s="87"/>
      <c r="N275" s="87"/>
      <c r="O275" s="87"/>
      <c r="P275" s="87"/>
      <c r="Q275" s="90"/>
      <c r="R275" s="20">
        <f t="shared" si="31"/>
        <v>0</v>
      </c>
      <c r="S275" s="20"/>
      <c r="U275" s="20"/>
    </row>
    <row r="276" spans="1:21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25</v>
      </c>
      <c r="H276" s="92">
        <v>7</v>
      </c>
      <c r="I276" s="87"/>
      <c r="J276" s="87"/>
      <c r="K276" s="90"/>
      <c r="L276" s="90"/>
      <c r="M276" s="87"/>
      <c r="N276" s="146"/>
      <c r="O276" s="201"/>
      <c r="P276" s="201"/>
      <c r="Q276" s="90"/>
      <c r="R276" s="20"/>
      <c r="S276" s="20"/>
      <c r="U276" s="20"/>
    </row>
    <row r="277" spans="1:21" s="3" customFormat="1" ht="15" customHeight="1">
      <c r="A277" s="10"/>
      <c r="B277" s="21" t="s">
        <v>258</v>
      </c>
      <c r="C277" s="14"/>
      <c r="D277" s="10"/>
      <c r="E277" s="21"/>
      <c r="F277" s="22"/>
      <c r="G277" s="19" t="s">
        <v>47</v>
      </c>
      <c r="H277" s="116">
        <v>2</v>
      </c>
      <c r="I277" s="117"/>
      <c r="J277" s="117"/>
      <c r="K277" s="117"/>
      <c r="L277" s="117"/>
      <c r="M277" s="117"/>
      <c r="N277" s="117"/>
      <c r="O277" s="99"/>
      <c r="P277" s="90"/>
      <c r="Q277" s="119"/>
      <c r="R277" s="20"/>
      <c r="S277" s="20"/>
      <c r="U277" s="20"/>
    </row>
    <row r="278" spans="1:21" s="3" customFormat="1" ht="15" customHeight="1">
      <c r="A278" s="10">
        <v>251</v>
      </c>
      <c r="B278" s="21" t="s">
        <v>210</v>
      </c>
      <c r="C278" s="14" t="s">
        <v>19</v>
      </c>
      <c r="D278" s="10"/>
      <c r="E278" s="21" t="s">
        <v>24</v>
      </c>
      <c r="F278" s="23"/>
      <c r="G278" s="19" t="s">
        <v>22</v>
      </c>
      <c r="H278" s="116">
        <v>6</v>
      </c>
      <c r="I278" s="87">
        <v>2</v>
      </c>
      <c r="J278" s="87">
        <v>2</v>
      </c>
      <c r="K278" s="90">
        <v>882.84</v>
      </c>
      <c r="L278" s="90">
        <v>882.84</v>
      </c>
      <c r="M278" s="87">
        <f t="shared" ref="M278" si="32">K278-L278</f>
        <v>0</v>
      </c>
      <c r="N278" s="146">
        <v>6</v>
      </c>
      <c r="O278" s="201">
        <v>7969.29</v>
      </c>
      <c r="P278" s="201">
        <v>7969.29</v>
      </c>
      <c r="Q278" s="119">
        <f>O278-P278</f>
        <v>0</v>
      </c>
      <c r="R278" s="20">
        <f>P278+L278</f>
        <v>8852.1299999999992</v>
      </c>
    </row>
    <row r="279" spans="1:21" s="3" customFormat="1" ht="15" customHeight="1">
      <c r="A279" s="10">
        <v>252</v>
      </c>
      <c r="B279" s="21" t="s">
        <v>210</v>
      </c>
      <c r="C279" s="14" t="s">
        <v>19</v>
      </c>
      <c r="D279" s="10"/>
      <c r="E279" s="21" t="s">
        <v>24</v>
      </c>
      <c r="F279" s="22"/>
      <c r="G279" s="19" t="s">
        <v>25</v>
      </c>
      <c r="H279" s="80"/>
      <c r="I279" s="84"/>
      <c r="J279" s="84"/>
      <c r="K279" s="84"/>
      <c r="L279" s="84"/>
      <c r="M279" s="84"/>
      <c r="N279" s="104"/>
      <c r="O279" s="104"/>
      <c r="P279" s="104"/>
      <c r="Q279" s="84"/>
    </row>
    <row r="280" spans="1:21" s="3" customFormat="1" ht="15" customHeight="1">
      <c r="A280" s="10">
        <v>253</v>
      </c>
      <c r="B280" s="21" t="s">
        <v>211</v>
      </c>
      <c r="C280" s="14" t="s">
        <v>19</v>
      </c>
      <c r="D280" s="10"/>
      <c r="E280" s="21"/>
      <c r="F280" s="22"/>
      <c r="G280" s="19" t="s">
        <v>21</v>
      </c>
      <c r="H280" s="80"/>
      <c r="I280" s="115"/>
      <c r="J280" s="127"/>
      <c r="K280" s="143"/>
      <c r="L280" s="143"/>
      <c r="M280" s="127"/>
      <c r="N280" s="202"/>
      <c r="O280" s="203"/>
      <c r="P280" s="203"/>
      <c r="Q280" s="84"/>
      <c r="R280" s="20"/>
      <c r="S280" s="20"/>
      <c r="U280" s="20"/>
    </row>
    <row r="281" spans="1:21" s="3" customFormat="1" ht="15" customHeight="1">
      <c r="A281" s="10">
        <v>254</v>
      </c>
      <c r="B281" s="21" t="s">
        <v>212</v>
      </c>
      <c r="C281" s="14"/>
      <c r="D281" s="10"/>
      <c r="E281" s="21"/>
      <c r="F281" s="22"/>
      <c r="G281" s="19" t="s">
        <v>22</v>
      </c>
      <c r="H281" s="92">
        <v>7</v>
      </c>
      <c r="I281" s="165"/>
      <c r="J281" s="204"/>
      <c r="K281" s="204"/>
      <c r="L281" s="204"/>
      <c r="M281" s="87">
        <f>K281-L281</f>
        <v>0</v>
      </c>
      <c r="N281" s="146">
        <v>5</v>
      </c>
      <c r="O281" s="201">
        <v>9522.11</v>
      </c>
      <c r="P281" s="201">
        <v>9522.11</v>
      </c>
      <c r="Q281" s="90">
        <f>O281-P281</f>
        <v>0</v>
      </c>
      <c r="R281" s="20">
        <f>P281+L281</f>
        <v>9522.11</v>
      </c>
      <c r="S281" s="20"/>
      <c r="U281" s="20"/>
    </row>
    <row r="282" spans="1:21" s="3" customFormat="1" ht="15" customHeight="1">
      <c r="A282" s="10">
        <v>258</v>
      </c>
      <c r="B282" s="34" t="s">
        <v>212</v>
      </c>
      <c r="C282" s="14"/>
      <c r="D282" s="58"/>
      <c r="E282" s="21"/>
      <c r="F282" s="23"/>
      <c r="G282" s="19" t="s">
        <v>25</v>
      </c>
      <c r="H282" s="177">
        <v>3</v>
      </c>
      <c r="I282" s="87"/>
      <c r="J282" s="87"/>
      <c r="K282" s="87"/>
      <c r="L282" s="87"/>
      <c r="M282" s="87"/>
      <c r="N282" s="87">
        <v>1</v>
      </c>
      <c r="O282" s="87"/>
      <c r="P282" s="87"/>
      <c r="Q282" s="90"/>
      <c r="R282" s="20"/>
      <c r="S282" s="20"/>
      <c r="U282" s="20"/>
    </row>
    <row r="283" spans="1:21" s="3" customFormat="1" ht="15" customHeight="1">
      <c r="A283" s="10">
        <v>255</v>
      </c>
      <c r="B283" s="21" t="s">
        <v>213</v>
      </c>
      <c r="C283" s="14"/>
      <c r="D283" s="10"/>
      <c r="E283" s="21"/>
      <c r="F283" s="22"/>
      <c r="G283" s="19" t="s">
        <v>22</v>
      </c>
      <c r="H283" s="92"/>
      <c r="I283" s="205"/>
      <c r="J283" s="206"/>
      <c r="K283" s="204"/>
      <c r="L283" s="204"/>
      <c r="M283" s="87">
        <f>K283-L283</f>
        <v>0</v>
      </c>
      <c r="N283" s="146"/>
      <c r="O283" s="201"/>
      <c r="P283" s="201"/>
      <c r="Q283" s="90">
        <f>O283-P283</f>
        <v>0</v>
      </c>
      <c r="R283" s="20">
        <f t="shared" ref="R283:R285" si="33">P283+L283</f>
        <v>0</v>
      </c>
      <c r="S283" s="20"/>
      <c r="U283" s="20"/>
    </row>
    <row r="284" spans="1:21" s="3" customFormat="1" ht="15" customHeight="1">
      <c r="A284" s="10">
        <v>256</v>
      </c>
      <c r="B284" s="21" t="s">
        <v>214</v>
      </c>
      <c r="C284" s="14" t="s">
        <v>19</v>
      </c>
      <c r="D284" s="10"/>
      <c r="E284" s="21" t="s">
        <v>215</v>
      </c>
      <c r="F284" s="23"/>
      <c r="G284" s="19" t="s">
        <v>22</v>
      </c>
      <c r="H284" s="92">
        <v>4</v>
      </c>
      <c r="I284" s="87"/>
      <c r="J284" s="87"/>
      <c r="K284" s="87"/>
      <c r="L284" s="87"/>
      <c r="M284" s="87">
        <f>K284-L284</f>
        <v>0</v>
      </c>
      <c r="N284" s="87"/>
      <c r="O284" s="87"/>
      <c r="P284" s="87"/>
      <c r="Q284" s="90">
        <f>O284-P284</f>
        <v>0</v>
      </c>
      <c r="R284" s="20">
        <f t="shared" si="33"/>
        <v>0</v>
      </c>
    </row>
    <row r="285" spans="1:21" s="3" customFormat="1" ht="15" customHeight="1">
      <c r="A285" s="10">
        <v>257</v>
      </c>
      <c r="B285" s="34" t="s">
        <v>216</v>
      </c>
      <c r="C285" s="14" t="s">
        <v>19</v>
      </c>
      <c r="D285" s="58"/>
      <c r="E285" s="21" t="s">
        <v>24</v>
      </c>
      <c r="F285" s="23"/>
      <c r="G285" s="19" t="s">
        <v>22</v>
      </c>
      <c r="H285" s="177">
        <v>3</v>
      </c>
      <c r="I285" s="87"/>
      <c r="J285" s="87"/>
      <c r="K285" s="87"/>
      <c r="L285" s="87"/>
      <c r="M285" s="87">
        <f>K285-L285</f>
        <v>0</v>
      </c>
      <c r="N285" s="87"/>
      <c r="O285" s="87"/>
      <c r="P285" s="87"/>
      <c r="Q285" s="90">
        <f>O285-P285</f>
        <v>0</v>
      </c>
      <c r="R285" s="20">
        <f t="shared" si="33"/>
        <v>0</v>
      </c>
    </row>
    <row r="286" spans="1:21" s="3" customFormat="1" ht="15" customHeight="1">
      <c r="A286" s="10">
        <v>259</v>
      </c>
      <c r="B286" s="21" t="s">
        <v>216</v>
      </c>
      <c r="C286" s="14" t="s">
        <v>19</v>
      </c>
      <c r="D286" s="10"/>
      <c r="E286" s="21" t="s">
        <v>24</v>
      </c>
      <c r="F286" s="22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84"/>
      <c r="R286" s="20"/>
      <c r="S286" s="20"/>
      <c r="U286" s="20"/>
    </row>
    <row r="287" spans="1:21" s="3" customFormat="1" ht="15" customHeight="1">
      <c r="A287" s="10">
        <v>260</v>
      </c>
      <c r="B287" s="21" t="s">
        <v>217</v>
      </c>
      <c r="C287" s="14" t="s">
        <v>19</v>
      </c>
      <c r="D287" s="10"/>
      <c r="E287" s="21" t="s">
        <v>43</v>
      </c>
      <c r="F287" s="23"/>
      <c r="G287" s="19" t="s">
        <v>22</v>
      </c>
      <c r="H287" s="92">
        <v>3</v>
      </c>
      <c r="I287" s="87">
        <v>2</v>
      </c>
      <c r="J287" s="87">
        <v>2</v>
      </c>
      <c r="K287" s="87">
        <f>1589.11+1156.1</f>
        <v>2745.21</v>
      </c>
      <c r="L287" s="87">
        <v>1589.11</v>
      </c>
      <c r="M287" s="87">
        <f>K287-L287</f>
        <v>1156.1000000000001</v>
      </c>
      <c r="N287" s="87">
        <v>11</v>
      </c>
      <c r="O287" s="87">
        <f>31432.79+3007.67</f>
        <v>34440.46</v>
      </c>
      <c r="P287" s="87">
        <v>31432.79</v>
      </c>
      <c r="Q287" s="90">
        <f>O287-P287</f>
        <v>3007.6699999999983</v>
      </c>
      <c r="R287" s="20">
        <f>P287+L287</f>
        <v>33021.9</v>
      </c>
    </row>
    <row r="288" spans="1:21" s="3" customFormat="1" ht="15" customHeight="1">
      <c r="A288" s="10">
        <v>261</v>
      </c>
      <c r="B288" s="21" t="s">
        <v>217</v>
      </c>
      <c r="C288" s="14" t="s">
        <v>19</v>
      </c>
      <c r="D288" s="10"/>
      <c r="E288" s="21" t="s">
        <v>43</v>
      </c>
      <c r="F288" s="22"/>
      <c r="G288" s="19" t="s">
        <v>44</v>
      </c>
      <c r="H288" s="80"/>
      <c r="I288" s="105"/>
      <c r="J288" s="105"/>
      <c r="K288" s="104"/>
      <c r="L288" s="104"/>
      <c r="M288" s="105"/>
      <c r="N288" s="107"/>
      <c r="O288" s="229"/>
      <c r="P288" s="107"/>
      <c r="Q288" s="107"/>
    </row>
    <row r="289" spans="1:21" s="3" customFormat="1" ht="15" customHeight="1">
      <c r="A289" s="10">
        <v>262</v>
      </c>
      <c r="B289" s="21" t="s">
        <v>218</v>
      </c>
      <c r="C289" s="14"/>
      <c r="D289" s="10"/>
      <c r="E289" s="21" t="s">
        <v>24</v>
      </c>
      <c r="F289" s="23"/>
      <c r="G289" s="19" t="s">
        <v>25</v>
      </c>
      <c r="H289" s="92"/>
      <c r="I289" s="87"/>
      <c r="J289" s="87"/>
      <c r="K289" s="90"/>
      <c r="L289" s="90"/>
      <c r="M289" s="87"/>
      <c r="N289" s="87">
        <v>2</v>
      </c>
      <c r="O289" s="87"/>
      <c r="P289" s="87"/>
      <c r="Q289" s="90"/>
      <c r="R289" s="20"/>
      <c r="S289" s="20"/>
      <c r="U289" s="20"/>
    </row>
    <row r="290" spans="1:21" s="3" customFormat="1" ht="15" customHeight="1">
      <c r="A290" s="10">
        <v>263</v>
      </c>
      <c r="B290" s="21" t="s">
        <v>219</v>
      </c>
      <c r="C290" s="14" t="s">
        <v>19</v>
      </c>
      <c r="D290" s="10"/>
      <c r="E290" s="21" t="s">
        <v>24</v>
      </c>
      <c r="F290" s="23"/>
      <c r="G290" s="19" t="s">
        <v>22</v>
      </c>
      <c r="H290" s="92"/>
      <c r="I290" s="87"/>
      <c r="J290" s="87"/>
      <c r="K290" s="90"/>
      <c r="L290" s="90"/>
      <c r="M290" s="87">
        <f>K290-L290</f>
        <v>0</v>
      </c>
      <c r="N290" s="146"/>
      <c r="O290" s="201"/>
      <c r="P290" s="201"/>
      <c r="Q290" s="90">
        <f>O290-P290</f>
        <v>0</v>
      </c>
      <c r="R290" s="20">
        <f t="shared" ref="R290:R291" si="34">P290+L290</f>
        <v>0</v>
      </c>
      <c r="S290" s="20"/>
      <c r="U290" s="20"/>
    </row>
    <row r="291" spans="1:21" s="3" customFormat="1" ht="15" customHeight="1">
      <c r="A291" s="10">
        <v>264</v>
      </c>
      <c r="B291" s="21" t="s">
        <v>220</v>
      </c>
      <c r="C291" s="14" t="s">
        <v>19</v>
      </c>
      <c r="D291" s="10"/>
      <c r="E291" s="21" t="s">
        <v>221</v>
      </c>
      <c r="F291" s="22"/>
      <c r="G291" s="19" t="s">
        <v>22</v>
      </c>
      <c r="H291" s="92"/>
      <c r="I291" s="87"/>
      <c r="J291" s="87"/>
      <c r="K291" s="87"/>
      <c r="L291" s="87"/>
      <c r="M291" s="87">
        <f>K291-L291</f>
        <v>0</v>
      </c>
      <c r="N291" s="87"/>
      <c r="O291" s="90"/>
      <c r="P291" s="90"/>
      <c r="Q291" s="90">
        <f>O291-P291</f>
        <v>0</v>
      </c>
      <c r="R291" s="20">
        <f t="shared" si="34"/>
        <v>0</v>
      </c>
      <c r="S291" s="20"/>
      <c r="U291" s="20"/>
    </row>
    <row r="292" spans="1:21" s="3" customFormat="1" ht="15" customHeight="1">
      <c r="A292" s="10">
        <v>265</v>
      </c>
      <c r="B292" s="21" t="s">
        <v>220</v>
      </c>
      <c r="C292" s="14" t="s">
        <v>19</v>
      </c>
      <c r="D292" s="10"/>
      <c r="E292" s="21" t="s">
        <v>221</v>
      </c>
      <c r="F292" s="59"/>
      <c r="G292" s="19" t="s">
        <v>47</v>
      </c>
      <c r="H292" s="80"/>
      <c r="I292" s="84"/>
      <c r="J292" s="84"/>
      <c r="K292" s="138"/>
      <c r="L292" s="138"/>
      <c r="M292" s="84"/>
      <c r="N292" s="84"/>
      <c r="O292" s="138">
        <v>2732.6</v>
      </c>
      <c r="P292" s="138">
        <v>2732.6</v>
      </c>
      <c r="Q292" s="138">
        <v>0</v>
      </c>
      <c r="R292" s="18"/>
    </row>
    <row r="293" spans="1:21" s="3" customFormat="1" ht="15" customHeight="1">
      <c r="A293" s="10">
        <v>266</v>
      </c>
      <c r="B293" s="21" t="s">
        <v>222</v>
      </c>
      <c r="C293" s="14" t="s">
        <v>19</v>
      </c>
      <c r="D293" s="10"/>
      <c r="E293" s="21" t="s">
        <v>24</v>
      </c>
      <c r="F293" s="23"/>
      <c r="G293" s="19" t="s">
        <v>22</v>
      </c>
      <c r="H293" s="85">
        <v>8</v>
      </c>
      <c r="I293" s="87">
        <v>5</v>
      </c>
      <c r="J293" s="87">
        <v>5</v>
      </c>
      <c r="K293" s="90">
        <v>10014.49</v>
      </c>
      <c r="L293" s="90">
        <v>10014.49</v>
      </c>
      <c r="M293" s="87">
        <f>K293-L293</f>
        <v>0</v>
      </c>
      <c r="N293" s="87">
        <v>6</v>
      </c>
      <c r="O293" s="87">
        <f>8961.38+16395.6+1286.42</f>
        <v>26643.399999999994</v>
      </c>
      <c r="P293" s="87">
        <v>8961.3799999999992</v>
      </c>
      <c r="Q293" s="90">
        <f>O293-P293</f>
        <v>17682.019999999997</v>
      </c>
      <c r="R293" s="20">
        <f>P293+L293</f>
        <v>18975.87</v>
      </c>
      <c r="S293" s="20"/>
      <c r="U293" s="20"/>
    </row>
    <row r="294" spans="1:21" s="3" customFormat="1" ht="15" customHeight="1">
      <c r="A294" s="10">
        <v>267</v>
      </c>
      <c r="B294" s="21" t="s">
        <v>222</v>
      </c>
      <c r="C294" s="48" t="s">
        <v>19</v>
      </c>
      <c r="D294" s="10"/>
      <c r="E294" s="21" t="s">
        <v>24</v>
      </c>
      <c r="F294" s="22"/>
      <c r="G294" s="19" t="s">
        <v>25</v>
      </c>
      <c r="H294" s="162">
        <v>2</v>
      </c>
      <c r="I294" s="84"/>
      <c r="J294" s="84"/>
      <c r="K294" s="84"/>
      <c r="L294" s="84"/>
      <c r="M294" s="84"/>
      <c r="N294" s="104">
        <v>1</v>
      </c>
      <c r="O294" s="104"/>
      <c r="P294" s="104"/>
      <c r="Q294" s="84"/>
    </row>
    <row r="295" spans="1:21" s="3" customFormat="1" ht="15" customHeight="1">
      <c r="A295" s="10">
        <v>268</v>
      </c>
      <c r="B295" s="60" t="s">
        <v>223</v>
      </c>
      <c r="C295" s="14" t="s">
        <v>19</v>
      </c>
      <c r="D295" s="10"/>
      <c r="E295" s="21" t="s">
        <v>24</v>
      </c>
      <c r="F295" s="23"/>
      <c r="G295" s="19" t="s">
        <v>22</v>
      </c>
      <c r="H295" s="116"/>
      <c r="I295" s="117"/>
      <c r="J295" s="117"/>
      <c r="K295" s="117"/>
      <c r="L295" s="117"/>
      <c r="M295" s="87">
        <f>K295-L295</f>
        <v>0</v>
      </c>
      <c r="N295" s="117"/>
      <c r="O295" s="117"/>
      <c r="P295" s="117"/>
      <c r="Q295" s="90">
        <f>O295-P295</f>
        <v>0</v>
      </c>
      <c r="R295" s="20">
        <f>P295+L295</f>
        <v>0</v>
      </c>
      <c r="S295" s="20"/>
      <c r="U295" s="20"/>
    </row>
    <row r="296" spans="1:21" s="3" customFormat="1" ht="15" customHeight="1">
      <c r="A296" s="10">
        <v>269</v>
      </c>
      <c r="B296" s="60" t="s">
        <v>224</v>
      </c>
      <c r="C296" s="14" t="s">
        <v>19</v>
      </c>
      <c r="D296" s="10"/>
      <c r="E296" s="21"/>
      <c r="F296" s="22"/>
      <c r="G296" s="19" t="s">
        <v>21</v>
      </c>
      <c r="H296" s="80"/>
      <c r="I296" s="155"/>
      <c r="J296" s="155"/>
      <c r="K296" s="155"/>
      <c r="L296" s="155"/>
      <c r="M296" s="84"/>
      <c r="N296" s="84"/>
      <c r="O296" s="84"/>
      <c r="P296" s="84"/>
      <c r="Q296" s="84"/>
    </row>
    <row r="297" spans="1:21" s="3" customFormat="1" ht="15" customHeight="1">
      <c r="A297" s="10">
        <v>270</v>
      </c>
      <c r="B297" s="21" t="s">
        <v>225</v>
      </c>
      <c r="C297" s="14" t="s">
        <v>19</v>
      </c>
      <c r="D297" s="10"/>
      <c r="E297" s="21" t="s">
        <v>226</v>
      </c>
      <c r="F297" s="23"/>
      <c r="G297" s="19" t="s">
        <v>22</v>
      </c>
      <c r="H297" s="92">
        <v>12</v>
      </c>
      <c r="I297" s="87">
        <v>5</v>
      </c>
      <c r="J297" s="87">
        <v>6</v>
      </c>
      <c r="K297" s="90">
        <v>5386.66</v>
      </c>
      <c r="L297" s="90">
        <v>5386.66</v>
      </c>
      <c r="M297" s="87">
        <f>K297-L297</f>
        <v>0</v>
      </c>
      <c r="N297" s="87">
        <v>7</v>
      </c>
      <c r="O297" s="87">
        <v>19692.63</v>
      </c>
      <c r="P297" s="87">
        <v>19692.63</v>
      </c>
      <c r="Q297" s="90">
        <f>O297-P297</f>
        <v>0</v>
      </c>
      <c r="R297" s="20">
        <f>P297+L297</f>
        <v>25079.29</v>
      </c>
      <c r="S297" s="20"/>
      <c r="U297" s="20"/>
    </row>
    <row r="298" spans="1:21" s="3" customFormat="1" ht="15" customHeight="1">
      <c r="A298" s="10">
        <v>271</v>
      </c>
      <c r="B298" s="21" t="s">
        <v>225</v>
      </c>
      <c r="C298" s="14" t="s">
        <v>19</v>
      </c>
      <c r="D298" s="10"/>
      <c r="E298" s="21" t="s">
        <v>226</v>
      </c>
      <c r="F298" s="22"/>
      <c r="G298" s="19" t="s">
        <v>25</v>
      </c>
      <c r="H298" s="80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5" customHeight="1">
      <c r="A299" s="10">
        <v>272</v>
      </c>
      <c r="B299" s="21" t="s">
        <v>227</v>
      </c>
      <c r="C299" s="14" t="s">
        <v>19</v>
      </c>
      <c r="D299" s="10"/>
      <c r="E299" s="21"/>
      <c r="F299" s="22"/>
      <c r="G299" s="19" t="s">
        <v>33</v>
      </c>
      <c r="H299" s="80"/>
      <c r="I299" s="103"/>
      <c r="J299" s="103"/>
      <c r="K299" s="104"/>
      <c r="L299" s="104"/>
      <c r="M299" s="103"/>
      <c r="N299" s="84">
        <v>2</v>
      </c>
      <c r="O299" s="84">
        <v>2574.9499999999998</v>
      </c>
      <c r="P299" s="84">
        <v>2574.9499999999998</v>
      </c>
      <c r="Q299" s="84"/>
    </row>
    <row r="300" spans="1:21" s="3" customFormat="1" ht="15" customHeight="1">
      <c r="A300" s="10"/>
      <c r="B300" s="21" t="s">
        <v>227</v>
      </c>
      <c r="C300" s="14"/>
      <c r="D300" s="10"/>
      <c r="E300" s="21"/>
      <c r="F300" s="22"/>
      <c r="G300" s="19" t="s">
        <v>22</v>
      </c>
      <c r="H300" s="80">
        <v>1</v>
      </c>
      <c r="I300" s="103"/>
      <c r="J300" s="103"/>
      <c r="K300" s="104"/>
      <c r="L300" s="104"/>
      <c r="M300" s="87">
        <f>K300-L300</f>
        <v>0</v>
      </c>
      <c r="N300" s="84"/>
      <c r="O300" s="84"/>
      <c r="P300" s="84"/>
      <c r="Q300" s="90">
        <f>O300-P300</f>
        <v>0</v>
      </c>
      <c r="R300" s="20">
        <f t="shared" ref="R300:R302" si="35">P300+L300</f>
        <v>0</v>
      </c>
    </row>
    <row r="301" spans="1:21" s="3" customFormat="1" ht="15" customHeight="1">
      <c r="A301" s="10">
        <v>273</v>
      </c>
      <c r="B301" s="21" t="s">
        <v>228</v>
      </c>
      <c r="C301" s="14" t="s">
        <v>19</v>
      </c>
      <c r="D301" s="10"/>
      <c r="E301" s="21" t="s">
        <v>215</v>
      </c>
      <c r="F301" s="23"/>
      <c r="G301" s="19" t="s">
        <v>22</v>
      </c>
      <c r="H301" s="92">
        <v>12</v>
      </c>
      <c r="I301" s="87">
        <v>4</v>
      </c>
      <c r="J301" s="87">
        <v>4</v>
      </c>
      <c r="K301" s="87">
        <v>4409.58</v>
      </c>
      <c r="L301" s="87">
        <v>4409.58</v>
      </c>
      <c r="M301" s="87">
        <f t="shared" ref="M301:M302" si="36">K301-L301</f>
        <v>0</v>
      </c>
      <c r="N301" s="87">
        <v>11</v>
      </c>
      <c r="O301" s="90">
        <v>20364.900000000001</v>
      </c>
      <c r="P301" s="90">
        <v>20364.900000000001</v>
      </c>
      <c r="Q301" s="90">
        <f>O301-P301</f>
        <v>0</v>
      </c>
      <c r="R301" s="20">
        <f t="shared" si="35"/>
        <v>24774.480000000003</v>
      </c>
      <c r="S301" s="20"/>
      <c r="U301" s="20"/>
    </row>
    <row r="302" spans="1:21" s="3" customFormat="1" ht="15" customHeight="1">
      <c r="A302" s="10">
        <v>274</v>
      </c>
      <c r="B302" s="21" t="s">
        <v>229</v>
      </c>
      <c r="C302" s="14" t="s">
        <v>19</v>
      </c>
      <c r="D302" s="10"/>
      <c r="E302" s="21" t="s">
        <v>24</v>
      </c>
      <c r="F302" s="23"/>
      <c r="G302" s="19" t="s">
        <v>22</v>
      </c>
      <c r="H302" s="92">
        <v>17</v>
      </c>
      <c r="I302" s="87">
        <v>1</v>
      </c>
      <c r="J302" s="87">
        <v>1</v>
      </c>
      <c r="K302" s="87">
        <v>1050.49</v>
      </c>
      <c r="L302" s="87">
        <v>1050.49</v>
      </c>
      <c r="M302" s="87">
        <f t="shared" si="36"/>
        <v>0</v>
      </c>
      <c r="N302" s="87">
        <v>4</v>
      </c>
      <c r="O302" s="90">
        <f>24310.11+5426.44</f>
        <v>29736.55</v>
      </c>
      <c r="P302" s="90">
        <f>24310.11+5426.44</f>
        <v>29736.55</v>
      </c>
      <c r="Q302" s="90">
        <f>O302-P302</f>
        <v>0</v>
      </c>
      <c r="R302" s="20">
        <f t="shared" si="35"/>
        <v>30787.040000000001</v>
      </c>
      <c r="S302" s="20"/>
      <c r="U302" s="20"/>
    </row>
    <row r="303" spans="1:21" s="3" customFormat="1" ht="15" customHeight="1">
      <c r="A303" s="10">
        <v>275</v>
      </c>
      <c r="B303" s="61" t="s">
        <v>229</v>
      </c>
      <c r="C303" s="14" t="s">
        <v>19</v>
      </c>
      <c r="D303" s="10"/>
      <c r="E303" s="21" t="s">
        <v>24</v>
      </c>
      <c r="F303" s="58"/>
      <c r="G303" s="24" t="s">
        <v>25</v>
      </c>
      <c r="H303" s="167"/>
      <c r="I303" s="155"/>
      <c r="J303" s="155"/>
      <c r="K303" s="155"/>
      <c r="L303" s="155"/>
      <c r="M303" s="84"/>
      <c r="N303" s="84"/>
      <c r="O303" s="84"/>
      <c r="P303" s="84"/>
      <c r="Q303" s="84"/>
    </row>
    <row r="304" spans="1:21" s="3" customFormat="1" ht="15" customHeight="1">
      <c r="A304" s="10">
        <v>276</v>
      </c>
      <c r="B304" s="61" t="s">
        <v>230</v>
      </c>
      <c r="C304" s="14" t="s">
        <v>54</v>
      </c>
      <c r="D304" s="10" t="s">
        <v>69</v>
      </c>
      <c r="E304" s="21" t="s">
        <v>24</v>
      </c>
      <c r="F304" s="58"/>
      <c r="G304" s="19" t="s">
        <v>22</v>
      </c>
      <c r="H304" s="177">
        <v>5</v>
      </c>
      <c r="I304" s="87"/>
      <c r="J304" s="87"/>
      <c r="K304" s="87"/>
      <c r="L304" s="87"/>
      <c r="M304" s="87">
        <f>K304-L304</f>
        <v>0</v>
      </c>
      <c r="N304" s="87">
        <v>1</v>
      </c>
      <c r="O304" s="87">
        <v>8968.24</v>
      </c>
      <c r="P304" s="87">
        <v>8968.24</v>
      </c>
      <c r="Q304" s="90">
        <f>O304-P304</f>
        <v>0</v>
      </c>
      <c r="R304" s="20">
        <f>P304+L304</f>
        <v>8968.24</v>
      </c>
      <c r="S304" s="20"/>
      <c r="U304" s="20"/>
    </row>
    <row r="305" spans="1:21" s="3" customFormat="1" ht="15" customHeight="1">
      <c r="A305" s="10">
        <v>277</v>
      </c>
      <c r="B305" s="21" t="s">
        <v>230</v>
      </c>
      <c r="C305" s="14" t="s">
        <v>54</v>
      </c>
      <c r="D305" s="10" t="s">
        <v>69</v>
      </c>
      <c r="E305" s="21" t="s">
        <v>24</v>
      </c>
      <c r="F305" s="23"/>
      <c r="G305" s="19" t="s">
        <v>25</v>
      </c>
      <c r="H305" s="80">
        <v>1</v>
      </c>
      <c r="I305" s="84"/>
      <c r="J305" s="84"/>
      <c r="K305" s="84"/>
      <c r="L305" s="84"/>
      <c r="M305" s="84"/>
      <c r="N305" s="84"/>
      <c r="O305" s="84"/>
      <c r="P305" s="84"/>
      <c r="Q305" s="138"/>
      <c r="R305" s="18"/>
    </row>
    <row r="306" spans="1:21" s="3" customFormat="1" ht="15" customHeight="1">
      <c r="A306" s="10">
        <v>278</v>
      </c>
      <c r="B306" s="62" t="s">
        <v>231</v>
      </c>
      <c r="C306" s="63" t="s">
        <v>19</v>
      </c>
      <c r="D306" s="64"/>
      <c r="E306" s="62" t="s">
        <v>24</v>
      </c>
      <c r="F306" s="65"/>
      <c r="G306" s="66" t="s">
        <v>22</v>
      </c>
      <c r="H306" s="92">
        <v>6</v>
      </c>
      <c r="I306" s="87"/>
      <c r="J306" s="87"/>
      <c r="K306" s="87"/>
      <c r="L306" s="87"/>
      <c r="M306" s="87">
        <f>K306-L306</f>
        <v>0</v>
      </c>
      <c r="N306" s="87">
        <v>9</v>
      </c>
      <c r="O306" s="87">
        <v>13678.96</v>
      </c>
      <c r="P306" s="87">
        <v>13678.96</v>
      </c>
      <c r="Q306" s="90">
        <f>O306-P306</f>
        <v>0</v>
      </c>
      <c r="R306" s="20">
        <f>P306+L306</f>
        <v>13678.96</v>
      </c>
      <c r="S306" s="20"/>
      <c r="U306" s="20"/>
    </row>
    <row r="307" spans="1:21" s="3" customFormat="1" ht="15" customHeight="1">
      <c r="A307" s="10">
        <v>279</v>
      </c>
      <c r="B307" s="21" t="s">
        <v>232</v>
      </c>
      <c r="C307" s="42" t="s">
        <v>19</v>
      </c>
      <c r="D307" s="50"/>
      <c r="E307" s="21" t="s">
        <v>24</v>
      </c>
      <c r="F307" s="51"/>
      <c r="G307" s="19" t="s">
        <v>25</v>
      </c>
      <c r="H307" s="181"/>
      <c r="I307" s="84"/>
      <c r="J307" s="84"/>
      <c r="K307" s="138"/>
      <c r="L307" s="138"/>
      <c r="M307" s="84"/>
      <c r="N307" s="104"/>
      <c r="O307" s="104"/>
      <c r="P307" s="104"/>
      <c r="Q307" s="84"/>
      <c r="R307" s="18"/>
    </row>
    <row r="308" spans="1:21" s="3" customFormat="1" ht="15" customHeight="1">
      <c r="A308" s="10">
        <v>280</v>
      </c>
      <c r="B308" s="21" t="s">
        <v>233</v>
      </c>
      <c r="C308" s="42" t="s">
        <v>19</v>
      </c>
      <c r="D308" s="43"/>
      <c r="E308" s="21" t="s">
        <v>24</v>
      </c>
      <c r="F308" s="23"/>
      <c r="G308" s="19" t="s">
        <v>22</v>
      </c>
      <c r="H308" s="177"/>
      <c r="I308" s="87"/>
      <c r="J308" s="87"/>
      <c r="K308" s="87"/>
      <c r="L308" s="87"/>
      <c r="M308" s="87">
        <f>K308-L308</f>
        <v>0</v>
      </c>
      <c r="N308" s="87"/>
      <c r="O308" s="87"/>
      <c r="P308" s="87"/>
      <c r="Q308" s="90">
        <f>O308-P308</f>
        <v>0</v>
      </c>
      <c r="R308" s="20">
        <f t="shared" ref="R308:R309" si="37">P308+L308</f>
        <v>0</v>
      </c>
      <c r="S308" s="20"/>
      <c r="U308" s="20"/>
    </row>
    <row r="309" spans="1:21" s="3" customFormat="1" ht="15" customHeight="1">
      <c r="A309" s="10">
        <v>281</v>
      </c>
      <c r="B309" s="21" t="s">
        <v>234</v>
      </c>
      <c r="C309" s="42" t="s">
        <v>19</v>
      </c>
      <c r="D309" s="64"/>
      <c r="E309" s="21" t="s">
        <v>235</v>
      </c>
      <c r="F309" s="23"/>
      <c r="G309" s="27" t="s">
        <v>22</v>
      </c>
      <c r="H309" s="92"/>
      <c r="I309" s="87"/>
      <c r="J309" s="87"/>
      <c r="K309" s="87"/>
      <c r="L309" s="87"/>
      <c r="M309" s="87">
        <f>K309-L309</f>
        <v>0</v>
      </c>
      <c r="N309" s="87"/>
      <c r="O309" s="90"/>
      <c r="P309" s="90"/>
      <c r="Q309" s="90">
        <f>O309-P309</f>
        <v>0</v>
      </c>
      <c r="R309" s="20">
        <f t="shared" si="37"/>
        <v>0</v>
      </c>
      <c r="S309" s="20"/>
      <c r="U309" s="20"/>
    </row>
    <row r="310" spans="1:21" s="3" customFormat="1" ht="15" customHeight="1">
      <c r="A310" s="10">
        <v>282</v>
      </c>
      <c r="B310" s="29" t="s">
        <v>234</v>
      </c>
      <c r="C310" s="42" t="s">
        <v>19</v>
      </c>
      <c r="D310" s="215"/>
      <c r="E310" s="21" t="s">
        <v>235</v>
      </c>
      <c r="F310" s="67"/>
      <c r="G310" s="68" t="s">
        <v>25</v>
      </c>
      <c r="H310" s="167"/>
      <c r="I310" s="84"/>
      <c r="J310" s="84"/>
      <c r="K310" s="84"/>
      <c r="L310" s="84"/>
      <c r="M310" s="84"/>
      <c r="N310" s="84"/>
      <c r="O310" s="138"/>
      <c r="P310" s="155"/>
      <c r="Q310" s="84"/>
      <c r="R310" s="20"/>
      <c r="S310" s="20"/>
      <c r="U310" s="20"/>
    </row>
    <row r="311" spans="1:21" s="3" customFormat="1" ht="13.15" customHeight="1">
      <c r="A311" s="10"/>
      <c r="B311" s="21" t="s">
        <v>247</v>
      </c>
      <c r="C311" s="42"/>
      <c r="D311" s="43"/>
      <c r="E311" s="21"/>
      <c r="F311" s="23"/>
      <c r="G311" s="27" t="s">
        <v>22</v>
      </c>
      <c r="H311" s="177">
        <v>2</v>
      </c>
      <c r="I311" s="87">
        <v>1</v>
      </c>
      <c r="J311" s="87">
        <v>1</v>
      </c>
      <c r="K311" s="87">
        <v>1200.57</v>
      </c>
      <c r="L311" s="87">
        <v>1200.57</v>
      </c>
      <c r="M311" s="87">
        <f>K311-L311</f>
        <v>0</v>
      </c>
      <c r="N311" s="87"/>
      <c r="O311" s="87"/>
      <c r="P311" s="87"/>
      <c r="Q311" s="90">
        <f>O311-P311</f>
        <v>0</v>
      </c>
      <c r="R311" s="20">
        <f t="shared" ref="R311:R312" si="38">P311+L311</f>
        <v>1200.57</v>
      </c>
    </row>
    <row r="312" spans="1:21" s="3" customFormat="1" ht="13.15" customHeight="1">
      <c r="A312" s="10">
        <v>283</v>
      </c>
      <c r="B312" s="69" t="s">
        <v>236</v>
      </c>
      <c r="C312" s="42" t="s">
        <v>19</v>
      </c>
      <c r="D312" s="70"/>
      <c r="E312" s="21" t="s">
        <v>24</v>
      </c>
      <c r="F312" s="26"/>
      <c r="G312" s="19" t="s">
        <v>22</v>
      </c>
      <c r="H312" s="207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si="38"/>
        <v>0</v>
      </c>
      <c r="S312" s="20"/>
      <c r="U312" s="20"/>
    </row>
    <row r="313" spans="1:21" s="3" customFormat="1" ht="15" customHeight="1">
      <c r="A313" s="10">
        <v>284</v>
      </c>
      <c r="B313" s="69" t="s">
        <v>236</v>
      </c>
      <c r="C313" s="42" t="s">
        <v>19</v>
      </c>
      <c r="D313" s="39"/>
      <c r="E313" s="21" t="s">
        <v>24</v>
      </c>
      <c r="F313" s="39"/>
      <c r="G313" s="35" t="s">
        <v>25</v>
      </c>
      <c r="H313" s="96"/>
      <c r="I313" s="155"/>
      <c r="J313" s="155"/>
      <c r="K313" s="155"/>
      <c r="L313" s="155"/>
      <c r="M313" s="84"/>
      <c r="N313" s="104"/>
      <c r="O313" s="104"/>
      <c r="P313" s="104"/>
      <c r="Q313" s="84"/>
    </row>
    <row r="314" spans="1:21" s="3" customFormat="1" ht="15" customHeight="1">
      <c r="A314" s="10">
        <v>286</v>
      </c>
      <c r="B314" s="71" t="s">
        <v>237</v>
      </c>
      <c r="C314" s="72" t="s">
        <v>19</v>
      </c>
      <c r="D314" s="73"/>
      <c r="E314" s="73" t="s">
        <v>24</v>
      </c>
      <c r="F314" s="73"/>
      <c r="G314" s="74" t="s">
        <v>25</v>
      </c>
      <c r="H314" s="80">
        <v>15</v>
      </c>
      <c r="I314" s="209"/>
      <c r="J314" s="209"/>
      <c r="K314" s="94"/>
      <c r="L314" s="94"/>
      <c r="M314" s="84"/>
      <c r="N314" s="209" t="s">
        <v>259</v>
      </c>
      <c r="O314" s="210"/>
      <c r="P314" s="210"/>
      <c r="Q314" s="84"/>
    </row>
    <row r="315" spans="1:21" s="75" customFormat="1" ht="15" customHeight="1">
      <c r="A315" s="10">
        <v>287</v>
      </c>
      <c r="B315" s="34" t="s">
        <v>238</v>
      </c>
      <c r="C315" s="14" t="s">
        <v>54</v>
      </c>
      <c r="D315" s="10" t="s">
        <v>69</v>
      </c>
      <c r="E315" s="21" t="s">
        <v>24</v>
      </c>
      <c r="F315" s="23"/>
      <c r="G315" s="19" t="s">
        <v>22</v>
      </c>
      <c r="H315" s="177">
        <v>6</v>
      </c>
      <c r="I315" s="87">
        <v>3</v>
      </c>
      <c r="J315" s="87">
        <v>3</v>
      </c>
      <c r="K315" s="90">
        <v>2726.29</v>
      </c>
      <c r="L315" s="90">
        <v>2726.29</v>
      </c>
      <c r="M315" s="87">
        <f>K315-L315</f>
        <v>0</v>
      </c>
      <c r="N315" s="87">
        <v>7</v>
      </c>
      <c r="O315" s="87">
        <v>25987.72</v>
      </c>
      <c r="P315" s="87">
        <v>25987.72</v>
      </c>
      <c r="Q315" s="90">
        <f>O315-P315</f>
        <v>0</v>
      </c>
      <c r="R315" s="20">
        <f>P315+L315</f>
        <v>28714.010000000002</v>
      </c>
      <c r="S315" s="20"/>
      <c r="U315" s="20"/>
    </row>
    <row r="316" spans="1:21" s="3" customFormat="1" ht="15" customHeight="1">
      <c r="A316" s="10">
        <v>288</v>
      </c>
      <c r="B316" s="61" t="s">
        <v>238</v>
      </c>
      <c r="C316" s="14" t="s">
        <v>54</v>
      </c>
      <c r="D316" s="10" t="s">
        <v>7</v>
      </c>
      <c r="E316" s="21" t="s">
        <v>24</v>
      </c>
      <c r="F316" s="44"/>
      <c r="G316" s="35" t="s">
        <v>25</v>
      </c>
      <c r="H316" s="167">
        <v>3</v>
      </c>
      <c r="I316" s="84"/>
      <c r="J316" s="84"/>
      <c r="K316" s="84"/>
      <c r="L316" s="84"/>
      <c r="M316" s="84"/>
      <c r="N316" s="104"/>
      <c r="O316" s="104"/>
      <c r="P316" s="104"/>
      <c r="Q316" s="84"/>
    </row>
    <row r="317" spans="1:21" s="3" customFormat="1" ht="15" customHeight="1">
      <c r="A317" s="10"/>
      <c r="B317" s="61" t="s">
        <v>256</v>
      </c>
      <c r="C317" s="14"/>
      <c r="D317" s="10"/>
      <c r="E317" s="21"/>
      <c r="F317" s="44"/>
      <c r="G317" s="35" t="s">
        <v>22</v>
      </c>
      <c r="H317" s="167">
        <v>5</v>
      </c>
      <c r="I317" s="84"/>
      <c r="J317" s="84"/>
      <c r="K317" s="84"/>
      <c r="L317" s="84"/>
      <c r="M317" s="84"/>
      <c r="N317" s="104"/>
      <c r="O317" s="104"/>
      <c r="P317" s="104"/>
      <c r="Q317" s="84"/>
      <c r="R317" s="20">
        <f>P317+L317</f>
        <v>0</v>
      </c>
    </row>
    <row r="318" spans="1:21" s="3" customFormat="1" ht="14.45" customHeight="1">
      <c r="B318" s="76"/>
      <c r="H318" s="77">
        <f t="shared" ref="H318:Q318" si="39">SUM(H10:H317)</f>
        <v>1324</v>
      </c>
      <c r="I318" s="77">
        <f t="shared" si="39"/>
        <v>272</v>
      </c>
      <c r="J318" s="77">
        <f t="shared" si="39"/>
        <v>275</v>
      </c>
      <c r="K318" s="78">
        <f t="shared" si="39"/>
        <v>424299.06999999995</v>
      </c>
      <c r="L318" s="78">
        <f t="shared" si="39"/>
        <v>341596.77999999997</v>
      </c>
      <c r="M318" s="77">
        <f t="shared" si="39"/>
        <v>82702.290000000008</v>
      </c>
      <c r="N318" s="77">
        <f t="shared" si="39"/>
        <v>1200</v>
      </c>
      <c r="O318" s="77">
        <f t="shared" si="39"/>
        <v>3035552.0499999989</v>
      </c>
      <c r="P318" s="77">
        <f t="shared" si="39"/>
        <v>2763757.19</v>
      </c>
      <c r="Q318" s="77">
        <f t="shared" si="39"/>
        <v>320841.26</v>
      </c>
    </row>
    <row r="319" spans="1:21" s="3" customFormat="1" ht="15" customHeight="1"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1:21" s="3" customFormat="1" ht="15" customHeight="1">
      <c r="B320" s="214"/>
      <c r="G320" s="214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9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</sheetData>
  <autoFilter ref="A9:AMG318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  <ignoredErrors>
    <ignoredError sqref="N31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2"/>
  <sheetViews>
    <sheetView topLeftCell="A7" zoomScale="90" zoomScaleNormal="90" workbookViewId="0">
      <pane xSplit="2" ySplit="3" topLeftCell="C305" activePane="bottomRight" state="frozen"/>
      <selection activeCell="A7" sqref="A7"/>
      <selection pane="topRight" activeCell="C7" sqref="C7"/>
      <selection pane="bottomLeft" activeCell="A10" sqref="A10"/>
      <selection pane="bottomRight" activeCell="N294" sqref="N294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v>4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1">P12+L12</f>
        <v>2348.42</v>
      </c>
      <c r="S12" s="20"/>
      <c r="U12" s="20"/>
    </row>
    <row r="13" spans="1:21" s="3" customFormat="1" ht="15" customHeight="1">
      <c r="A13" s="10">
        <v>5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>
        <v>2</v>
      </c>
      <c r="J13" s="87">
        <v>2</v>
      </c>
      <c r="K13" s="87">
        <v>1765.6</v>
      </c>
      <c r="L13" s="87"/>
      <c r="M13" s="87">
        <f>K13-L13</f>
        <v>1765.6</v>
      </c>
      <c r="N13" s="87">
        <v>3</v>
      </c>
      <c r="O13" s="93">
        <v>11766.98</v>
      </c>
      <c r="P13" s="93"/>
      <c r="Q13" s="90">
        <f>O13-P13</f>
        <v>11766.98</v>
      </c>
      <c r="R13" s="20">
        <f t="shared" si="1"/>
        <v>0</v>
      </c>
      <c r="S13" s="20"/>
      <c r="U13" s="20"/>
    </row>
    <row r="14" spans="1:21" s="3" customFormat="1" ht="15" customHeight="1">
      <c r="A14" s="10">
        <v>6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9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v>7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/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2">P16+L16</f>
        <v>0</v>
      </c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2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18</v>
      </c>
      <c r="I19" s="101">
        <v>7</v>
      </c>
      <c r="J19" s="101">
        <v>7</v>
      </c>
      <c r="K19" s="101">
        <f>434.4+9745.2</f>
        <v>10179.6</v>
      </c>
      <c r="L19" s="101">
        <v>434.4</v>
      </c>
      <c r="M19" s="87">
        <f>K19-L19</f>
        <v>9745.2000000000007</v>
      </c>
      <c r="N19" s="101">
        <v>10</v>
      </c>
      <c r="O19" s="102">
        <f>15006.17+4785.26</f>
        <v>19791.43</v>
      </c>
      <c r="P19" s="102">
        <v>15006.17</v>
      </c>
      <c r="Q19" s="90">
        <f>O19-P19</f>
        <v>4785.26</v>
      </c>
      <c r="R19" s="20">
        <f>P19+L19</f>
        <v>15440.57</v>
      </c>
      <c r="S19" s="20"/>
      <c r="U19" s="20"/>
    </row>
    <row r="20" spans="1:1021" ht="15" customHeight="1">
      <c r="A20" s="10">
        <v>27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/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v>11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v>12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3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13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3"/>
        <v>0</v>
      </c>
      <c r="S24" s="20"/>
      <c r="U24" s="20"/>
    </row>
    <row r="25" spans="1:1021" ht="15" customHeight="1">
      <c r="A25" s="10">
        <v>14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v>15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10</v>
      </c>
      <c r="I26" s="101"/>
      <c r="J26" s="101"/>
      <c r="K26" s="101"/>
      <c r="L26" s="101"/>
      <c r="M26" s="87">
        <f>K26-L26</f>
        <v>0</v>
      </c>
      <c r="N26" s="101">
        <v>10</v>
      </c>
      <c r="O26" s="102">
        <f>21360.72+10038.23</f>
        <v>31398.95</v>
      </c>
      <c r="P26" s="102">
        <f>21360.72+10038.23</f>
        <v>31398.95</v>
      </c>
      <c r="Q26" s="90">
        <f>O26-P26</f>
        <v>0</v>
      </c>
      <c r="R26" s="20">
        <f>P26+L26</f>
        <v>31398.95</v>
      </c>
    </row>
    <row r="27" spans="1:1021" s="3" customFormat="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13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4</v>
      </c>
      <c r="I30" s="87">
        <v>4</v>
      </c>
      <c r="J30" s="87">
        <v>4</v>
      </c>
      <c r="K30" s="87">
        <v>7307.61</v>
      </c>
      <c r="L30" s="87"/>
      <c r="M30" s="87">
        <f>K30-L30</f>
        <v>7307.61</v>
      </c>
      <c r="N30" s="87">
        <v>5</v>
      </c>
      <c r="O30" s="99">
        <v>14216.17</v>
      </c>
      <c r="P30" s="99">
        <v>5044.8</v>
      </c>
      <c r="Q30" s="90">
        <f>O30-P30</f>
        <v>9171.369999999999</v>
      </c>
      <c r="R30" s="20">
        <f>P30+L30</f>
        <v>5044.8</v>
      </c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5</v>
      </c>
      <c r="I31" s="217"/>
      <c r="J31" s="217"/>
      <c r="K31" s="219"/>
      <c r="L31" s="220"/>
      <c r="M31" s="105"/>
      <c r="N31" s="221">
        <v>2</v>
      </c>
      <c r="O31" s="221">
        <v>7146.8</v>
      </c>
      <c r="P31" s="221">
        <v>7146.8</v>
      </c>
      <c r="Q31" s="107">
        <v>0</v>
      </c>
      <c r="R31" s="20"/>
      <c r="S31" s="20"/>
      <c r="U31" s="20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12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8</v>
      </c>
      <c r="I40" s="87">
        <v>1</v>
      </c>
      <c r="J40" s="87">
        <v>1</v>
      </c>
      <c r="K40" s="87">
        <v>1040.49</v>
      </c>
      <c r="L40" s="87"/>
      <c r="M40" s="87">
        <f>K40-L40</f>
        <v>1040.49</v>
      </c>
      <c r="N40" s="87">
        <v>7</v>
      </c>
      <c r="O40" s="99">
        <f>21027.9+12472.94+1067.82</f>
        <v>34568.660000000003</v>
      </c>
      <c r="P40" s="99">
        <f>21027.9+12472.94</f>
        <v>33500.840000000004</v>
      </c>
      <c r="Q40" s="90">
        <f>O40-P40</f>
        <v>1067.8199999999997</v>
      </c>
      <c r="R40" s="20">
        <f>P40+L40</f>
        <v>33500.840000000004</v>
      </c>
      <c r="S40" s="20"/>
      <c r="U40" s="20"/>
    </row>
    <row r="41" spans="1:1021" ht="15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7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26</v>
      </c>
      <c r="I42" s="87">
        <v>11</v>
      </c>
      <c r="J42" s="87">
        <v>11</v>
      </c>
      <c r="K42" s="87">
        <f>4882.74+17250.03</f>
        <v>22132.769999999997</v>
      </c>
      <c r="L42" s="87"/>
      <c r="M42" s="87">
        <f>K42-L42</f>
        <v>22132.769999999997</v>
      </c>
      <c r="N42" s="87">
        <v>60</v>
      </c>
      <c r="O42" s="93">
        <v>185962.49</v>
      </c>
      <c r="P42" s="93">
        <v>87843.89</v>
      </c>
      <c r="Q42" s="90">
        <f>O42-P42</f>
        <v>98118.599999999991</v>
      </c>
      <c r="R42" s="20">
        <f>P42+L42</f>
        <v>87843.89</v>
      </c>
      <c r="S42" s="20"/>
      <c r="U42" s="20"/>
    </row>
    <row r="43" spans="1:1021" ht="15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4">P44+L44</f>
        <v>0</v>
      </c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14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>
        <f t="shared" si="4"/>
        <v>39357.18</v>
      </c>
      <c r="S45" s="20"/>
      <c r="U45" s="20"/>
    </row>
    <row r="46" spans="1:1021" ht="15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/>
      <c r="M47" s="87">
        <f>K47-L47</f>
        <v>2041.39</v>
      </c>
      <c r="N47" s="87">
        <v>19</v>
      </c>
      <c r="O47" s="87">
        <f>19411.51+9160.18+5372.15</f>
        <v>33943.839999999997</v>
      </c>
      <c r="P47" s="87">
        <v>19411.509999999998</v>
      </c>
      <c r="Q47" s="90">
        <f>O47-P47</f>
        <v>14532.329999999998</v>
      </c>
      <c r="R47" s="20">
        <f>P47+L47</f>
        <v>19411.509999999998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/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12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>
        <v>2</v>
      </c>
      <c r="O52" s="211"/>
      <c r="P52" s="136"/>
      <c r="Q52" s="137"/>
    </row>
    <row r="53" spans="1:1021" ht="15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6</v>
      </c>
      <c r="J56" s="87">
        <v>6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55454.89</v>
      </c>
      <c r="Q58" s="90">
        <f>O58-P58</f>
        <v>49031.570000000007</v>
      </c>
      <c r="R58" s="20">
        <f t="shared" ref="R58:R59" si="5">P58+L58</f>
        <v>55454.89</v>
      </c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43</v>
      </c>
      <c r="I59" s="101">
        <v>26</v>
      </c>
      <c r="J59" s="101">
        <v>26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5"/>
        <v>160987.75</v>
      </c>
      <c r="S59" s="20"/>
      <c r="U59" s="20"/>
    </row>
    <row r="60" spans="1:1021" s="3" customFormat="1" ht="15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/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/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v>52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v>53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23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6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7">P66+L66</f>
        <v>69443.95</v>
      </c>
      <c r="S66" s="20"/>
      <c r="U66" s="20"/>
    </row>
    <row r="67" spans="1:1021" ht="15" customHeight="1">
      <c r="A67" s="10">
        <v>54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12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7"/>
        <v>21461.84</v>
      </c>
      <c r="S67" s="20"/>
      <c r="U67" s="20"/>
    </row>
    <row r="68" spans="1:1021" s="3" customFormat="1" ht="15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8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/>
      <c r="Q70" s="90">
        <f>O70-P70</f>
        <v>15659.58</v>
      </c>
      <c r="R70" s="20">
        <f>P70+L70</f>
        <v>0</v>
      </c>
      <c r="S70" s="20"/>
      <c r="U70" s="20"/>
    </row>
    <row r="71" spans="1:1021" ht="15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11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5</v>
      </c>
      <c r="O75" s="129">
        <v>8460.5499999999993</v>
      </c>
      <c r="P75" s="129">
        <v>8460.5499999999993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19</v>
      </c>
      <c r="I77" s="87">
        <v>11</v>
      </c>
      <c r="J77" s="87">
        <v>11</v>
      </c>
      <c r="K77" s="87">
        <f>2146.88+12068.7</f>
        <v>14215.580000000002</v>
      </c>
      <c r="L77" s="87">
        <v>2146.88</v>
      </c>
      <c r="M77" s="87">
        <f>K77-L77</f>
        <v>12068.7</v>
      </c>
      <c r="N77" s="146">
        <v>36</v>
      </c>
      <c r="O77" s="147">
        <f>89309.05+9467.63</f>
        <v>98776.680000000008</v>
      </c>
      <c r="P77" s="147">
        <v>89309.05</v>
      </c>
      <c r="Q77" s="90">
        <f>O77-P77</f>
        <v>9467.6300000000047</v>
      </c>
      <c r="R77" s="20">
        <f t="shared" ref="R77:R79" si="8">P77+L77</f>
        <v>91455.930000000008</v>
      </c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8"/>
        <v>0</v>
      </c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4988.75</v>
      </c>
      <c r="Q79" s="90">
        <f>O79-P79</f>
        <v>5330.67</v>
      </c>
      <c r="R79" s="20">
        <f t="shared" si="8"/>
        <v>4988.75</v>
      </c>
      <c r="S79" s="20"/>
      <c r="U79" s="20"/>
    </row>
    <row r="80" spans="1:1021" s="3" customFormat="1" ht="15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/>
      <c r="J80" s="105"/>
      <c r="K80" s="104"/>
      <c r="L80" s="106"/>
      <c r="M80" s="105"/>
      <c r="N80" s="107">
        <v>3</v>
      </c>
      <c r="O80" s="108">
        <v>5402.14</v>
      </c>
      <c r="P80" s="108">
        <v>4140.9399999999996</v>
      </c>
      <c r="Q80" s="107">
        <v>1261.2000000000007</v>
      </c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8</v>
      </c>
      <c r="I81" s="87">
        <v>2</v>
      </c>
      <c r="J81" s="87">
        <v>2</v>
      </c>
      <c r="K81" s="87">
        <v>2757.3</v>
      </c>
      <c r="L81" s="87"/>
      <c r="M81" s="87">
        <f>K81-L81</f>
        <v>2757.3</v>
      </c>
      <c r="N81" s="87">
        <v>10</v>
      </c>
      <c r="O81" s="93">
        <v>22931.19</v>
      </c>
      <c r="P81" s="93">
        <v>16279.48</v>
      </c>
      <c r="Q81" s="90">
        <f>O81-P81</f>
        <v>6651.7099999999991</v>
      </c>
      <c r="R81" s="20">
        <f t="shared" ref="R81:R83" si="9">P81+L81</f>
        <v>16279.48</v>
      </c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3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12065.88</v>
      </c>
      <c r="Q82" s="90">
        <f>O82-P82</f>
        <v>3030.6000000000004</v>
      </c>
      <c r="R82" s="20">
        <f t="shared" si="9"/>
        <v>12065.88</v>
      </c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10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>
        <f t="shared" si="9"/>
        <v>64150.07</v>
      </c>
      <c r="S83" s="20"/>
      <c r="U83" s="20"/>
    </row>
    <row r="84" spans="1:21" s="3" customFormat="1" ht="15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5</v>
      </c>
      <c r="I85" s="84"/>
      <c r="J85" s="84"/>
      <c r="K85" s="84"/>
      <c r="L85" s="84"/>
      <c r="M85" s="84"/>
      <c r="N85" s="84">
        <v>5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37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11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2">P86+L86</f>
        <v>53668.729999999996</v>
      </c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2"/>
        <v>50530.2</v>
      </c>
      <c r="S87" s="20"/>
      <c r="U87" s="20"/>
    </row>
    <row r="88" spans="1:21" s="3" customFormat="1" ht="15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9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3">P91+L91</f>
        <v>15251.49</v>
      </c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6</v>
      </c>
      <c r="I92" s="87">
        <v>1</v>
      </c>
      <c r="J92" s="87">
        <v>1</v>
      </c>
      <c r="K92" s="87">
        <v>1981.14</v>
      </c>
      <c r="L92" s="87"/>
      <c r="M92" s="87">
        <f>K92-L92</f>
        <v>1981.14</v>
      </c>
      <c r="N92" s="87">
        <v>6</v>
      </c>
      <c r="O92" s="93">
        <v>16454.68</v>
      </c>
      <c r="P92" s="93"/>
      <c r="Q92" s="90">
        <f>O92-P92</f>
        <v>16454.68</v>
      </c>
      <c r="R92" s="20">
        <f t="shared" si="13"/>
        <v>0</v>
      </c>
      <c r="S92" s="20"/>
      <c r="U92" s="20"/>
    </row>
    <row r="93" spans="1:21" s="3" customFormat="1" ht="15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4">P95+L95</f>
        <v>0</v>
      </c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4"/>
        <v>0</v>
      </c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4"/>
        <v>0</v>
      </c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4"/>
        <v>12151.11</v>
      </c>
      <c r="S98" s="20"/>
      <c r="U98" s="20"/>
    </row>
    <row r="99" spans="1:1021" s="3" customFormat="1" ht="15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6</v>
      </c>
      <c r="I100" s="87">
        <v>2</v>
      </c>
      <c r="J100" s="87">
        <v>2</v>
      </c>
      <c r="K100" s="87">
        <v>2348.12</v>
      </c>
      <c r="L100" s="87"/>
      <c r="M100" s="87">
        <f>K100-L100</f>
        <v>2348.12</v>
      </c>
      <c r="N100" s="87">
        <v>7</v>
      </c>
      <c r="O100" s="93">
        <f>3225.52+8240.21</f>
        <v>11465.73</v>
      </c>
      <c r="P100" s="93">
        <v>3225.52</v>
      </c>
      <c r="Q100" s="90">
        <f>O100-P100</f>
        <v>8240.2099999999991</v>
      </c>
      <c r="R100" s="20">
        <f>P100+L100</f>
        <v>3225.52</v>
      </c>
      <c r="S100" s="20"/>
      <c r="U100" s="20"/>
    </row>
    <row r="101" spans="1:1021" s="3" customFormat="1" ht="15" customHeight="1">
      <c r="A101" s="10"/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v>88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3</v>
      </c>
      <c r="I102" s="101"/>
      <c r="J102" s="101"/>
      <c r="K102" s="144"/>
      <c r="L102" s="144"/>
      <c r="M102" s="87">
        <f>K102-L102</f>
        <v>0</v>
      </c>
      <c r="N102" s="101">
        <v>22</v>
      </c>
      <c r="O102" s="101">
        <f>8395.23+2535.31+31117.14</f>
        <v>42047.68</v>
      </c>
      <c r="P102" s="101">
        <f>8395.23+2535.31+31117.14</f>
        <v>42047.68</v>
      </c>
      <c r="Q102" s="90">
        <f>O102-P102</f>
        <v>0</v>
      </c>
      <c r="R102" s="20">
        <f>P102+L102</f>
        <v>42047.68</v>
      </c>
    </row>
    <row r="103" spans="1:1021" s="3" customFormat="1" ht="15" customHeight="1">
      <c r="A103" s="10">
        <v>89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v>90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v>91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5">P105+L105</f>
        <v>0</v>
      </c>
      <c r="S105" s="20"/>
      <c r="U105" s="20"/>
    </row>
    <row r="106" spans="1:1021" s="3" customFormat="1" ht="15" customHeight="1">
      <c r="A106" s="10">
        <v>92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5"/>
        <v>31689.03</v>
      </c>
      <c r="S106" s="20"/>
      <c r="U106" s="20"/>
    </row>
    <row r="107" spans="1:1021" s="3" customFormat="1" ht="15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v>95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v>94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/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v>97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v>8911.8700000000008</v>
      </c>
      <c r="M112" s="87">
        <f>K112-L112</f>
        <v>15731.860000000002</v>
      </c>
      <c r="N112" s="146">
        <v>4</v>
      </c>
      <c r="O112" s="156">
        <f>7168.2+2760.55</f>
        <v>9928.75</v>
      </c>
      <c r="P112" s="156">
        <v>7168.2</v>
      </c>
      <c r="Q112" s="90">
        <f>O112-P112</f>
        <v>2760.55</v>
      </c>
      <c r="R112" s="20">
        <f>P112+L112</f>
        <v>16080.07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v>98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v>99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12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v>100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v>101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/>
      <c r="J116" s="87"/>
      <c r="K116" s="87"/>
      <c r="L116" s="87"/>
      <c r="M116" s="87">
        <f>K116-L116</f>
        <v>0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v>102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v>103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9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v>104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v>105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</f>
        <v>15817.49</v>
      </c>
      <c r="Q120" s="90">
        <f>O120-P120</f>
        <v>29897.760000000002</v>
      </c>
      <c r="R120" s="20">
        <f>P120+L120</f>
        <v>15817.49</v>
      </c>
      <c r="S120" s="20"/>
      <c r="U120" s="20"/>
    </row>
    <row r="121" spans="1:1021" s="3" customFormat="1" ht="15" customHeight="1">
      <c r="A121" s="10">
        <v>106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v>107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19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v>108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/>
      <c r="K123" s="104"/>
      <c r="L123" s="104"/>
      <c r="M123" s="103"/>
      <c r="N123" s="103">
        <v>4</v>
      </c>
      <c r="O123" s="154">
        <v>17546.599999999999</v>
      </c>
      <c r="P123" s="105">
        <v>17546.599999999999</v>
      </c>
      <c r="Q123" s="105"/>
    </row>
    <row r="124" spans="1:1021" s="3" customFormat="1" ht="15" customHeight="1">
      <c r="A124" s="10">
        <v>109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v>110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v>111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v>112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6">P127+L127</f>
        <v>2039.11</v>
      </c>
      <c r="S127" s="20"/>
      <c r="U127" s="20"/>
    </row>
    <row r="128" spans="1:1021" s="3" customFormat="1" ht="15" customHeight="1">
      <c r="A128" s="10">
        <v>113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5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6"/>
        <v>10428.540000000001</v>
      </c>
      <c r="S128" s="20"/>
      <c r="U128" s="20"/>
    </row>
    <row r="129" spans="1:1021" s="3" customFormat="1" ht="15" customHeight="1">
      <c r="A129" s="10">
        <v>114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v>115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16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v>116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v>117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8</v>
      </c>
      <c r="J132" s="87">
        <v>8</v>
      </c>
      <c r="K132" s="87">
        <f>2355.75+2847.24</f>
        <v>5202.99</v>
      </c>
      <c r="L132" s="87">
        <v>2355.75</v>
      </c>
      <c r="M132" s="87">
        <f>K132-L132</f>
        <v>2847.24</v>
      </c>
      <c r="N132" s="87">
        <v>5</v>
      </c>
      <c r="O132" s="93">
        <f>13232.17+6299.15</f>
        <v>19531.32</v>
      </c>
      <c r="P132" s="93">
        <v>13232.17</v>
      </c>
      <c r="Q132" s="90">
        <f>O132-P132</f>
        <v>6299.15</v>
      </c>
      <c r="R132" s="20">
        <f>P132+L132</f>
        <v>15587.92</v>
      </c>
      <c r="S132" s="20"/>
      <c r="U132" s="20"/>
    </row>
    <row r="133" spans="1:1021" s="3" customFormat="1" ht="15" customHeight="1">
      <c r="A133" s="10">
        <v>118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v>119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120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v>121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5</v>
      </c>
      <c r="I136" s="105"/>
      <c r="J136" s="105"/>
      <c r="K136" s="106"/>
      <c r="L136" s="106"/>
      <c r="M136" s="105"/>
      <c r="N136" s="107">
        <v>6</v>
      </c>
      <c r="O136" s="108">
        <v>16597.8</v>
      </c>
      <c r="P136" s="107">
        <v>15126.4</v>
      </c>
      <c r="Q136" s="107">
        <v>1471.3999999999996</v>
      </c>
    </row>
    <row r="137" spans="1:1021" s="3" customFormat="1" ht="15" customHeight="1">
      <c r="A137" s="10">
        <v>122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8</v>
      </c>
      <c r="I137" s="157">
        <v>3</v>
      </c>
      <c r="J137" s="157">
        <v>3</v>
      </c>
      <c r="K137" s="158">
        <v>1865.14</v>
      </c>
      <c r="L137" s="158"/>
      <c r="M137" s="87">
        <f>K137-L137</f>
        <v>1865.14</v>
      </c>
      <c r="N137" s="159">
        <v>1</v>
      </c>
      <c r="O137" s="160">
        <v>693.66</v>
      </c>
      <c r="P137" s="160"/>
      <c r="Q137" s="90">
        <f>O137-P137</f>
        <v>693.66</v>
      </c>
      <c r="R137" s="20">
        <f>P137+L137</f>
        <v>0</v>
      </c>
      <c r="S137" s="20"/>
      <c r="U137" s="20"/>
    </row>
    <row r="138" spans="1:1021" s="3" customFormat="1" ht="15" customHeight="1">
      <c r="A138" s="10">
        <v>123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v>124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8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v>125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/>
      <c r="J140" s="105"/>
      <c r="K140" s="104"/>
      <c r="L140" s="106"/>
      <c r="M140" s="105"/>
      <c r="N140" s="107">
        <v>6</v>
      </c>
      <c r="O140" s="108">
        <v>10510</v>
      </c>
      <c r="P140" s="108">
        <v>7777.4</v>
      </c>
      <c r="Q140" s="107">
        <v>2732.6000000000004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v>126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v>127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v>128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9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v>129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v>130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v>131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9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/>
      <c r="B147" s="21" t="s">
        <v>244</v>
      </c>
      <c r="C147" s="14"/>
      <c r="D147" s="10"/>
      <c r="E147" s="21"/>
      <c r="F147" s="22"/>
      <c r="G147" s="19" t="s">
        <v>22</v>
      </c>
      <c r="H147" s="80">
        <v>7</v>
      </c>
      <c r="I147" s="84">
        <v>3</v>
      </c>
      <c r="J147" s="84">
        <v>3</v>
      </c>
      <c r="K147" s="84">
        <v>3821.44</v>
      </c>
      <c r="L147" s="84"/>
      <c r="M147" s="87">
        <f>K147-L147</f>
        <v>3821.44</v>
      </c>
      <c r="N147" s="84"/>
      <c r="O147" s="91"/>
      <c r="P147" s="91"/>
      <c r="Q147" s="90">
        <f>O147-P147</f>
        <v>0</v>
      </c>
      <c r="R147" s="20">
        <f>P147+L147</f>
        <v>0</v>
      </c>
    </row>
    <row r="148" spans="1:1021" s="3" customFormat="1" ht="15" customHeight="1">
      <c r="A148" s="10"/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v>132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6</v>
      </c>
      <c r="J149" s="87">
        <v>6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v>133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v>134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6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>
        <f>P151+L151</f>
        <v>44890.84</v>
      </c>
      <c r="S151" s="20"/>
      <c r="U151" s="20"/>
    </row>
    <row r="152" spans="1:1021" ht="15" customHeight="1">
      <c r="A152" s="10">
        <v>135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/>
      <c r="K152" s="104"/>
      <c r="L152" s="104"/>
      <c r="M152" s="103"/>
      <c r="N152" s="103">
        <v>6</v>
      </c>
      <c r="O152" s="103">
        <v>17445.05</v>
      </c>
      <c r="P152" s="105">
        <v>17445.05</v>
      </c>
      <c r="Q152" s="105"/>
    </row>
    <row r="153" spans="1:1021" ht="15" customHeight="1">
      <c r="A153" s="10">
        <v>136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v>137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11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17">P154+L154</f>
        <v>32716.32</v>
      </c>
      <c r="S154" s="20"/>
      <c r="U154" s="20"/>
    </row>
    <row r="155" spans="1:1021" ht="15" customHeight="1">
      <c r="A155" s="10">
        <v>138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17"/>
        <v>3513.17</v>
      </c>
      <c r="S155" s="20"/>
      <c r="U155" s="20"/>
    </row>
    <row r="156" spans="1:1021" s="3" customFormat="1" ht="15" customHeight="1">
      <c r="A156" s="10">
        <v>139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9</v>
      </c>
      <c r="I156" s="84"/>
      <c r="J156" s="84"/>
      <c r="K156" s="84"/>
      <c r="L156" s="84"/>
      <c r="M156" s="84"/>
      <c r="N156" s="84">
        <v>3</v>
      </c>
      <c r="O156" s="91">
        <v>6614.2</v>
      </c>
      <c r="P156" s="91">
        <v>6614.2</v>
      </c>
      <c r="Q156" s="84"/>
      <c r="R156" s="18"/>
    </row>
    <row r="157" spans="1:1021" s="3" customFormat="1" ht="15" customHeight="1">
      <c r="A157" s="10"/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v>143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v>140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6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18">P159+L159</f>
        <v>8547.119999999999</v>
      </c>
      <c r="S159" s="20"/>
      <c r="U159" s="20"/>
    </row>
    <row r="160" spans="1:1021" s="3" customFormat="1" ht="15" customHeight="1">
      <c r="A160" s="10">
        <v>141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18"/>
        <v>3928.91</v>
      </c>
      <c r="S160" s="20"/>
      <c r="U160" s="20"/>
    </row>
    <row r="161" spans="1:1021" s="3" customFormat="1" ht="15" customHeight="1">
      <c r="A161" s="10">
        <v>142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8</v>
      </c>
      <c r="I161" s="87">
        <v>3</v>
      </c>
      <c r="J161" s="87">
        <v>3</v>
      </c>
      <c r="K161" s="90">
        <v>2298.16</v>
      </c>
      <c r="L161" s="90">
        <v>2298.16</v>
      </c>
      <c r="M161" s="87">
        <f>K161-L161</f>
        <v>0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>
        <f t="shared" si="18"/>
        <v>4704.6000000000004</v>
      </c>
      <c r="S161" s="20"/>
      <c r="U161" s="20"/>
    </row>
    <row r="162" spans="1:1021" s="3" customFormat="1" ht="15" customHeight="1">
      <c r="A162" s="10">
        <v>144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v>145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v>146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v>147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v>148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v>149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v>150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v>151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8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v>152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/>
      <c r="O170" s="84"/>
      <c r="P170" s="84"/>
      <c r="Q170" s="84"/>
    </row>
    <row r="171" spans="1:1021" s="3" customFormat="1" ht="15" customHeight="1">
      <c r="A171" s="10"/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v>186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v>187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v>153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7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19">P174+L174</f>
        <v>26709.15</v>
      </c>
    </row>
    <row r="175" spans="1:1021" ht="15" customHeight="1">
      <c r="A175" s="10">
        <v>154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si="19"/>
        <v>0</v>
      </c>
    </row>
    <row r="176" spans="1:1021" ht="15" customHeight="1">
      <c r="A176" s="10">
        <v>155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v>156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v>157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17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v>158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v>159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37</v>
      </c>
      <c r="I180" s="87">
        <v>30</v>
      </c>
      <c r="J180" s="87">
        <v>30</v>
      </c>
      <c r="K180" s="87">
        <v>19599.18</v>
      </c>
      <c r="L180" s="87"/>
      <c r="M180" s="87">
        <f>K180-L180</f>
        <v>19599.18</v>
      </c>
      <c r="N180" s="87">
        <v>65</v>
      </c>
      <c r="O180" s="87">
        <v>35671.040000000001</v>
      </c>
      <c r="P180" s="87">
        <f>5248.31+2828.8+26487.21</f>
        <v>34564.32</v>
      </c>
      <c r="Q180" s="90">
        <f>O180-P180</f>
        <v>1106.7200000000012</v>
      </c>
      <c r="R180" s="20">
        <f>P180+L180</f>
        <v>34564.32</v>
      </c>
      <c r="S180" s="20"/>
      <c r="U180" s="20"/>
    </row>
    <row r="181" spans="1:1021" ht="15" customHeight="1">
      <c r="A181" s="10">
        <v>160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v>161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v>162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7</v>
      </c>
      <c r="O183" s="226">
        <v>13808.4</v>
      </c>
      <c r="P183" s="226">
        <v>13808.4</v>
      </c>
      <c r="Q183" s="84">
        <v>0</v>
      </c>
      <c r="R183" s="20"/>
      <c r="S183" s="20"/>
      <c r="U183" s="20"/>
    </row>
    <row r="184" spans="1:1021" ht="15" customHeight="1">
      <c r="A184" s="10">
        <v>163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v>166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/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v>164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>
        <f>P187+L187</f>
        <v>13850.81</v>
      </c>
    </row>
    <row r="188" spans="1:1021" ht="15" customHeight="1">
      <c r="A188" s="10">
        <v>165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2</v>
      </c>
      <c r="I188" s="84"/>
      <c r="J188" s="84"/>
      <c r="K188" s="84"/>
      <c r="L188" s="84"/>
      <c r="M188" s="84"/>
      <c r="N188" s="82">
        <v>2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v>167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12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v>168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0">P190+L190</f>
        <v>0</v>
      </c>
    </row>
    <row r="191" spans="1:1021" ht="15" customHeight="1">
      <c r="A191" s="10">
        <v>169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0"/>
        <v>6306.59</v>
      </c>
      <c r="S191" s="20"/>
      <c r="U191" s="20"/>
    </row>
    <row r="192" spans="1:1021" ht="15" customHeight="1">
      <c r="A192" s="10">
        <v>170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v>171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v>172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v>173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v>174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v>175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v>176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v>177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6</v>
      </c>
      <c r="I199" s="105"/>
      <c r="J199" s="105"/>
      <c r="K199" s="104"/>
      <c r="L199" s="106"/>
      <c r="M199" s="105"/>
      <c r="N199" s="107">
        <v>10</v>
      </c>
      <c r="O199" s="108">
        <v>55746.239999999998</v>
      </c>
      <c r="P199" s="107">
        <v>26805.200000000001</v>
      </c>
      <c r="Q199" s="107">
        <v>28941.039999999997</v>
      </c>
      <c r="R199" s="18"/>
    </row>
    <row r="200" spans="1:1021" s="3" customFormat="1" ht="15" customHeight="1">
      <c r="A200" s="10">
        <v>178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7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v>179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v>180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1">P202+L202</f>
        <v>9735.1299999999992</v>
      </c>
      <c r="S202" s="20"/>
      <c r="U202" s="20"/>
    </row>
    <row r="203" spans="1:1021" s="3" customFormat="1" ht="15" customHeight="1">
      <c r="A203" s="10">
        <v>181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5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>
        <f t="shared" si="21"/>
        <v>70947.22</v>
      </c>
    </row>
    <row r="204" spans="1:1021" s="3" customFormat="1" ht="15" customHeight="1">
      <c r="A204" s="10">
        <v>182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1"/>
        <v>0</v>
      </c>
    </row>
    <row r="205" spans="1:1021" s="3" customFormat="1" ht="15" customHeight="1">
      <c r="A205" s="10">
        <v>183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v>184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v>185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/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v>188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v>189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v>190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9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/>
      <c r="Q211" s="90">
        <f>O211-P211</f>
        <v>1158.24</v>
      </c>
      <c r="R211" s="20">
        <f>P211+L211</f>
        <v>0</v>
      </c>
      <c r="S211" s="20"/>
      <c r="U211" s="20"/>
    </row>
    <row r="212" spans="1:1021" s="3" customFormat="1" ht="15" customHeight="1">
      <c r="A212" s="10">
        <v>191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v>192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v>193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21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v>194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v>195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v>196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v>197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2">P218+L218</f>
        <v>5207.3599999999997</v>
      </c>
      <c r="S218" s="20"/>
      <c r="U218" s="20"/>
    </row>
    <row r="219" spans="1:1021" s="18" customFormat="1" ht="15" customHeight="1">
      <c r="A219" s="10">
        <v>198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16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2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v>199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/>
      <c r="B221" s="13" t="s">
        <v>260</v>
      </c>
      <c r="C221" s="53"/>
      <c r="D221" s="10"/>
      <c r="E221" s="21"/>
      <c r="F221" s="22"/>
      <c r="G221" s="19" t="s">
        <v>22</v>
      </c>
      <c r="H221" s="96">
        <v>1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200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/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v>200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4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3">P224+L224</f>
        <v>0</v>
      </c>
      <c r="S224" s="20"/>
      <c r="U224" s="20"/>
    </row>
    <row r="225" spans="1:1021" ht="15" customHeight="1">
      <c r="A225" s="10">
        <v>200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13060.31</v>
      </c>
      <c r="L225" s="87">
        <v>1493.31</v>
      </c>
      <c r="M225" s="87">
        <f>K225-L225</f>
        <v>11567</v>
      </c>
      <c r="N225" s="87">
        <v>5</v>
      </c>
      <c r="O225" s="93">
        <v>22478</v>
      </c>
      <c r="P225" s="93">
        <v>20951.95</v>
      </c>
      <c r="Q225" s="90">
        <f>O225-P225</f>
        <v>1526.0499999999993</v>
      </c>
      <c r="R225" s="20">
        <f t="shared" si="23"/>
        <v>22445.260000000002</v>
      </c>
      <c r="S225" s="20"/>
      <c r="U225" s="20"/>
    </row>
    <row r="226" spans="1:1021" ht="15" customHeight="1">
      <c r="A226" s="10">
        <v>200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5</v>
      </c>
      <c r="O226" s="90">
        <v>13001.01</v>
      </c>
      <c r="P226" s="90">
        <v>13001.01</v>
      </c>
      <c r="Q226" s="90">
        <f>O226-P226</f>
        <v>0</v>
      </c>
      <c r="R226" s="20">
        <f t="shared" si="23"/>
        <v>14937.82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v>203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5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11350.8</v>
      </c>
      <c r="Q227" s="107">
        <v>4834.6000000000004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v>200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4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4">P228+L228</f>
        <v>0</v>
      </c>
      <c r="S228" s="20"/>
      <c r="U228" s="20"/>
    </row>
    <row r="229" spans="1:1021" ht="15" customHeight="1">
      <c r="A229" s="10">
        <v>204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15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18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4"/>
        <v>63142.229999999996</v>
      </c>
      <c r="S229" s="20"/>
      <c r="U229" s="20"/>
    </row>
    <row r="230" spans="1:1021" ht="15" customHeight="1">
      <c r="A230" s="10">
        <v>205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4"/>
        <v>7462.0599999999995</v>
      </c>
      <c r="S230" s="20"/>
      <c r="U230" s="20"/>
    </row>
    <row r="231" spans="1:1021" ht="15" customHeight="1">
      <c r="A231" s="10"/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>
        <v>206</v>
      </c>
      <c r="B232" s="21" t="s">
        <v>175</v>
      </c>
      <c r="C232" s="14"/>
      <c r="D232" s="10"/>
      <c r="E232" s="21"/>
      <c r="F232" s="23"/>
      <c r="G232" s="19" t="s">
        <v>22</v>
      </c>
      <c r="H232" s="92">
        <v>8</v>
      </c>
      <c r="I232" s="87">
        <v>2</v>
      </c>
      <c r="J232" s="87">
        <v>2</v>
      </c>
      <c r="K232" s="90">
        <v>1822.9</v>
      </c>
      <c r="L232" s="90">
        <v>1822.9</v>
      </c>
      <c r="M232" s="87">
        <f>K232-L232</f>
        <v>0</v>
      </c>
      <c r="N232" s="87">
        <v>6</v>
      </c>
      <c r="O232" s="93">
        <v>7300.67</v>
      </c>
      <c r="P232" s="87">
        <v>7300.67</v>
      </c>
      <c r="Q232" s="90">
        <f>O232-P232</f>
        <v>0</v>
      </c>
      <c r="R232" s="20">
        <f t="shared" ref="R232:R233" si="25">P232+L232</f>
        <v>9123.57</v>
      </c>
    </row>
    <row r="233" spans="1:1021" s="3" customFormat="1" ht="15" customHeight="1">
      <c r="A233" s="10">
        <v>207</v>
      </c>
      <c r="B233" s="21" t="s">
        <v>176</v>
      </c>
      <c r="C233" s="14" t="s">
        <v>19</v>
      </c>
      <c r="D233" s="10"/>
      <c r="E233" s="21" t="s">
        <v>177</v>
      </c>
      <c r="F233" s="22"/>
      <c r="G233" s="19" t="s">
        <v>22</v>
      </c>
      <c r="H233" s="92">
        <v>19</v>
      </c>
      <c r="I233" s="87">
        <v>6</v>
      </c>
      <c r="J233" s="87">
        <v>6</v>
      </c>
      <c r="K233" s="90">
        <v>7288.37</v>
      </c>
      <c r="L233" s="90">
        <v>7288.37</v>
      </c>
      <c r="M233" s="87">
        <f>K233-L233</f>
        <v>0</v>
      </c>
      <c r="N233" s="87">
        <v>7</v>
      </c>
      <c r="O233" s="93">
        <v>16371.11</v>
      </c>
      <c r="P233" s="93">
        <v>16371.11</v>
      </c>
      <c r="Q233" s="90">
        <f>O233-P233</f>
        <v>0</v>
      </c>
      <c r="R233" s="20">
        <f t="shared" si="25"/>
        <v>23659.48</v>
      </c>
    </row>
    <row r="234" spans="1:1021" ht="15" customHeight="1">
      <c r="A234" s="10">
        <v>208</v>
      </c>
      <c r="B234" s="21" t="s">
        <v>176</v>
      </c>
      <c r="C234" s="14"/>
      <c r="D234" s="21"/>
      <c r="E234" s="21"/>
      <c r="F234" s="21"/>
      <c r="G234" s="19" t="s">
        <v>33</v>
      </c>
      <c r="H234" s="80">
        <v>11</v>
      </c>
      <c r="I234" s="103"/>
      <c r="J234" s="103"/>
      <c r="K234" s="104"/>
      <c r="L234" s="104"/>
      <c r="M234" s="84"/>
      <c r="N234" s="155">
        <v>6</v>
      </c>
      <c r="O234" s="186">
        <v>15134.4</v>
      </c>
      <c r="P234" s="186">
        <v>15134.4</v>
      </c>
      <c r="Q234" s="84"/>
      <c r="R234" s="20"/>
      <c r="S234" s="20"/>
      <c r="U234" s="20"/>
    </row>
    <row r="235" spans="1:1021" ht="15" customHeight="1">
      <c r="A235" s="10">
        <v>209</v>
      </c>
      <c r="B235" s="21" t="s">
        <v>178</v>
      </c>
      <c r="C235" s="14"/>
      <c r="D235" s="10"/>
      <c r="E235" s="21"/>
      <c r="F235" s="22"/>
      <c r="G235" s="19" t="s">
        <v>44</v>
      </c>
      <c r="H235" s="80">
        <v>7</v>
      </c>
      <c r="I235" s="105"/>
      <c r="J235" s="105"/>
      <c r="K235" s="104"/>
      <c r="L235" s="106"/>
      <c r="M235" s="105"/>
      <c r="N235" s="107">
        <v>4</v>
      </c>
      <c r="O235" s="108">
        <v>12667.4</v>
      </c>
      <c r="P235" s="108">
        <v>2668</v>
      </c>
      <c r="Q235" s="107">
        <v>9999.4</v>
      </c>
      <c r="R235" s="20"/>
      <c r="S235" s="20"/>
      <c r="U235" s="20"/>
    </row>
    <row r="236" spans="1:1021" ht="15" customHeight="1">
      <c r="A236" s="10">
        <v>210</v>
      </c>
      <c r="B236" s="21" t="s">
        <v>179</v>
      </c>
      <c r="C236" s="14" t="s">
        <v>19</v>
      </c>
      <c r="D236" s="10"/>
      <c r="E236" s="21" t="s">
        <v>24</v>
      </c>
      <c r="F236" s="23"/>
      <c r="G236" s="19" t="s">
        <v>22</v>
      </c>
      <c r="H236" s="92">
        <v>3</v>
      </c>
      <c r="I236" s="87"/>
      <c r="J236" s="87"/>
      <c r="K236" s="87"/>
      <c r="L236" s="87"/>
      <c r="M236" s="87">
        <f>K236-L236</f>
        <v>0</v>
      </c>
      <c r="N236" s="87">
        <v>3</v>
      </c>
      <c r="O236" s="93">
        <v>8730.25</v>
      </c>
      <c r="P236" s="93">
        <v>8730.25</v>
      </c>
      <c r="Q236" s="90">
        <f>O236-P236</f>
        <v>0</v>
      </c>
      <c r="R236" s="20">
        <f>P236+L236</f>
        <v>8730.25</v>
      </c>
      <c r="S236" s="20"/>
      <c r="U236" s="20"/>
    </row>
    <row r="237" spans="1:1021" s="18" customFormat="1" ht="15" customHeight="1">
      <c r="A237" s="10">
        <v>211</v>
      </c>
      <c r="B237" s="21" t="s">
        <v>179</v>
      </c>
      <c r="C237" s="14" t="s">
        <v>19</v>
      </c>
      <c r="D237" s="10"/>
      <c r="E237" s="21" t="s">
        <v>24</v>
      </c>
      <c r="F237" s="22"/>
      <c r="G237" s="19" t="s">
        <v>25</v>
      </c>
      <c r="H237" s="80">
        <v>5</v>
      </c>
      <c r="I237" s="104"/>
      <c r="J237" s="104"/>
      <c r="K237" s="104"/>
      <c r="L237" s="104"/>
      <c r="M237" s="104"/>
      <c r="N237" s="104">
        <v>1</v>
      </c>
      <c r="O237" s="121"/>
      <c r="P237" s="121"/>
      <c r="Q237" s="104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</row>
    <row r="238" spans="1:1021" ht="15" customHeight="1">
      <c r="A238" s="10">
        <v>212</v>
      </c>
      <c r="B238" s="21" t="s">
        <v>180</v>
      </c>
      <c r="C238" s="14" t="s">
        <v>19</v>
      </c>
      <c r="D238" s="10"/>
      <c r="E238" s="21" t="s">
        <v>24</v>
      </c>
      <c r="F238" s="23"/>
      <c r="G238" s="19" t="s">
        <v>22</v>
      </c>
      <c r="H238" s="92">
        <v>18</v>
      </c>
      <c r="I238" s="87"/>
      <c r="J238" s="87"/>
      <c r="K238" s="87"/>
      <c r="L238" s="87"/>
      <c r="M238" s="87">
        <f>K238-L238</f>
        <v>0</v>
      </c>
      <c r="N238" s="87">
        <v>17</v>
      </c>
      <c r="O238" s="93">
        <v>62143.82</v>
      </c>
      <c r="P238" s="93"/>
      <c r="Q238" s="90">
        <f>O238-P238</f>
        <v>62143.82</v>
      </c>
      <c r="R238" s="20">
        <f>P238+L238</f>
        <v>0</v>
      </c>
      <c r="S238" s="20"/>
      <c r="T238" s="18"/>
      <c r="U238" s="20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</row>
    <row r="239" spans="1:1021" s="3" customFormat="1" ht="15" customHeight="1">
      <c r="A239" s="10">
        <v>213</v>
      </c>
      <c r="B239" s="21" t="s">
        <v>180</v>
      </c>
      <c r="C239" s="14" t="s">
        <v>19</v>
      </c>
      <c r="D239" s="10"/>
      <c r="E239" s="21" t="s">
        <v>24</v>
      </c>
      <c r="F239" s="22"/>
      <c r="G239" s="19" t="s">
        <v>25</v>
      </c>
      <c r="H239" s="80">
        <v>5</v>
      </c>
      <c r="I239" s="104"/>
      <c r="J239" s="104"/>
      <c r="K239" s="104"/>
      <c r="L239" s="104"/>
      <c r="M239" s="104"/>
      <c r="N239" s="104">
        <v>2</v>
      </c>
      <c r="O239" s="121"/>
      <c r="P239" s="121"/>
      <c r="Q239" s="104"/>
      <c r="R239" s="18"/>
    </row>
    <row r="240" spans="1:1021" s="3" customFormat="1" ht="15" customHeight="1">
      <c r="A240" s="10">
        <v>214</v>
      </c>
      <c r="B240" s="21" t="s">
        <v>181</v>
      </c>
      <c r="C240" s="14"/>
      <c r="D240" s="11"/>
      <c r="E240" s="21"/>
      <c r="F240" s="23"/>
      <c r="G240" s="19" t="s">
        <v>25</v>
      </c>
      <c r="H240" s="116">
        <v>5</v>
      </c>
      <c r="I240" s="87">
        <v>1</v>
      </c>
      <c r="J240" s="87">
        <v>1</v>
      </c>
      <c r="K240" s="87"/>
      <c r="L240" s="87"/>
      <c r="M240" s="87"/>
      <c r="N240" s="146">
        <v>4</v>
      </c>
      <c r="O240" s="147"/>
      <c r="P240" s="146"/>
      <c r="Q240" s="90"/>
    </row>
    <row r="241" spans="1:21" s="3" customFormat="1" ht="15" customHeight="1">
      <c r="A241" s="10"/>
      <c r="B241" s="21" t="s">
        <v>255</v>
      </c>
      <c r="C241" s="14"/>
      <c r="D241" s="10"/>
      <c r="E241" s="21"/>
      <c r="F241" s="23"/>
      <c r="G241" s="19" t="s">
        <v>25</v>
      </c>
      <c r="H241" s="92">
        <v>1</v>
      </c>
      <c r="I241" s="87"/>
      <c r="J241" s="87"/>
      <c r="K241" s="87"/>
      <c r="L241" s="87"/>
      <c r="M241" s="87"/>
      <c r="N241" s="146"/>
      <c r="O241" s="146"/>
      <c r="P241" s="146"/>
      <c r="Q241" s="90"/>
      <c r="R241" s="20"/>
      <c r="S241" s="20"/>
      <c r="U241" s="20"/>
    </row>
    <row r="242" spans="1:21" s="18" customFormat="1" ht="15" customHeight="1">
      <c r="A242" s="10">
        <v>215</v>
      </c>
      <c r="B242" s="29" t="s">
        <v>182</v>
      </c>
      <c r="C242" s="14"/>
      <c r="D242" s="10"/>
      <c r="E242" s="21"/>
      <c r="F242" s="22"/>
      <c r="G242" s="19" t="s">
        <v>22</v>
      </c>
      <c r="H242" s="92">
        <v>15</v>
      </c>
      <c r="I242" s="87"/>
      <c r="J242" s="87"/>
      <c r="K242" s="87"/>
      <c r="L242" s="87"/>
      <c r="M242" s="87">
        <f>K242-L242</f>
        <v>0</v>
      </c>
      <c r="N242" s="146">
        <v>19</v>
      </c>
      <c r="O242" s="146">
        <f>15084.13+5917.85+987.87</f>
        <v>21989.85</v>
      </c>
      <c r="P242" s="146">
        <f>15084.13+5917.85</f>
        <v>21001.98</v>
      </c>
      <c r="Q242" s="90">
        <f>O242-P242</f>
        <v>987.86999999999898</v>
      </c>
      <c r="R242" s="20">
        <f t="shared" ref="R242:R244" si="26">P242+L242</f>
        <v>21001.98</v>
      </c>
      <c r="S242" s="20"/>
      <c r="U242" s="20"/>
    </row>
    <row r="243" spans="1:21" s="18" customFormat="1" ht="15" customHeight="1">
      <c r="A243" s="10">
        <v>216</v>
      </c>
      <c r="B243" s="21" t="s">
        <v>183</v>
      </c>
      <c r="C243" s="14" t="s">
        <v>19</v>
      </c>
      <c r="D243" s="10"/>
      <c r="E243" s="21" t="s">
        <v>24</v>
      </c>
      <c r="F243" s="22"/>
      <c r="G243" s="19" t="s">
        <v>22</v>
      </c>
      <c r="H243" s="92">
        <v>8</v>
      </c>
      <c r="I243" s="87">
        <v>4</v>
      </c>
      <c r="J243" s="87">
        <v>4</v>
      </c>
      <c r="K243" s="87">
        <f>2249.14+815.79</f>
        <v>3064.93</v>
      </c>
      <c r="L243" s="87">
        <v>2249.14</v>
      </c>
      <c r="M243" s="87">
        <f>K243-L243</f>
        <v>815.79</v>
      </c>
      <c r="N243" s="146">
        <v>15</v>
      </c>
      <c r="O243" s="147">
        <f>714.68+28225.49+2707.74+4471.33+10348.11</f>
        <v>46467.350000000006</v>
      </c>
      <c r="P243" s="146">
        <f>714.68+28225.49+2707.74+4471.33</f>
        <v>36119.240000000005</v>
      </c>
      <c r="Q243" s="90">
        <f>O243-P243</f>
        <v>10348.11</v>
      </c>
      <c r="R243" s="20">
        <f t="shared" si="26"/>
        <v>38368.380000000005</v>
      </c>
      <c r="S243" s="20"/>
      <c r="U243" s="20"/>
    </row>
    <row r="244" spans="1:21" s="18" customFormat="1" ht="15" customHeight="1">
      <c r="A244" s="10">
        <v>217</v>
      </c>
      <c r="B244" s="21" t="s">
        <v>184</v>
      </c>
      <c r="C244" s="14"/>
      <c r="D244" s="10"/>
      <c r="E244" s="21"/>
      <c r="F244" s="23"/>
      <c r="G244" s="19" t="s">
        <v>22</v>
      </c>
      <c r="H244" s="92">
        <v>1</v>
      </c>
      <c r="I244" s="87"/>
      <c r="J244" s="87"/>
      <c r="K244" s="87"/>
      <c r="L244" s="87"/>
      <c r="M244" s="87">
        <f>K244-L244</f>
        <v>0</v>
      </c>
      <c r="N244" s="146"/>
      <c r="O244" s="147"/>
      <c r="P244" s="146"/>
      <c r="Q244" s="90">
        <f>O244-P244</f>
        <v>0</v>
      </c>
      <c r="R244" s="20">
        <f t="shared" si="26"/>
        <v>0</v>
      </c>
      <c r="S244" s="20"/>
      <c r="U244" s="20"/>
    </row>
    <row r="245" spans="1:21" s="18" customFormat="1" ht="15" customHeight="1">
      <c r="A245" s="10">
        <v>218</v>
      </c>
      <c r="B245" s="21" t="s">
        <v>184</v>
      </c>
      <c r="C245" s="42" t="s">
        <v>19</v>
      </c>
      <c r="D245" s="43"/>
      <c r="E245" s="21" t="s">
        <v>24</v>
      </c>
      <c r="F245" s="52"/>
      <c r="G245" s="19" t="s">
        <v>25</v>
      </c>
      <c r="H245" s="167">
        <v>6</v>
      </c>
      <c r="I245" s="104"/>
      <c r="J245" s="104"/>
      <c r="K245" s="104"/>
      <c r="L245" s="104"/>
      <c r="M245" s="104"/>
      <c r="N245" s="104">
        <v>3</v>
      </c>
      <c r="O245" s="121"/>
      <c r="P245" s="104"/>
      <c r="Q245" s="104"/>
    </row>
    <row r="246" spans="1:21" s="3" customFormat="1" ht="15" customHeight="1">
      <c r="A246" s="10">
        <v>219</v>
      </c>
      <c r="B246" s="21" t="s">
        <v>185</v>
      </c>
      <c r="C246" s="14" t="s">
        <v>19</v>
      </c>
      <c r="D246" s="21"/>
      <c r="E246" s="21" t="s">
        <v>24</v>
      </c>
      <c r="F246" s="21"/>
      <c r="G246" s="19" t="s">
        <v>25</v>
      </c>
      <c r="H246" s="80"/>
      <c r="I246" s="84"/>
      <c r="J246" s="84"/>
      <c r="K246" s="94"/>
      <c r="L246" s="94"/>
      <c r="M246" s="84"/>
      <c r="N246" s="84"/>
      <c r="O246" s="84"/>
      <c r="P246" s="84"/>
      <c r="Q246" s="84"/>
    </row>
    <row r="247" spans="1:21" s="3" customFormat="1" ht="15" customHeight="1">
      <c r="A247" s="10">
        <v>220</v>
      </c>
      <c r="B247" s="21" t="s">
        <v>186</v>
      </c>
      <c r="C247" s="14"/>
      <c r="D247" s="21"/>
      <c r="E247" s="21"/>
      <c r="F247" s="22"/>
      <c r="G247" s="19" t="s">
        <v>22</v>
      </c>
      <c r="H247" s="92">
        <v>9</v>
      </c>
      <c r="I247" s="87"/>
      <c r="J247" s="87"/>
      <c r="K247" s="187"/>
      <c r="L247" s="187"/>
      <c r="M247" s="87">
        <f>K247-L247</f>
        <v>0</v>
      </c>
      <c r="N247" s="87">
        <v>6</v>
      </c>
      <c r="O247" s="87">
        <v>5738.55</v>
      </c>
      <c r="P247" s="87">
        <v>5738.55</v>
      </c>
      <c r="Q247" s="90">
        <f>O247-P247</f>
        <v>0</v>
      </c>
      <c r="R247" s="20">
        <f t="shared" ref="R247:R248" si="27">P247+L247</f>
        <v>5738.55</v>
      </c>
      <c r="S247" s="20"/>
      <c r="U247" s="20"/>
    </row>
    <row r="248" spans="1:21" s="3" customFormat="1" ht="15" customHeight="1">
      <c r="A248" s="10">
        <v>221</v>
      </c>
      <c r="B248" s="21" t="s">
        <v>187</v>
      </c>
      <c r="C248" s="14" t="s">
        <v>19</v>
      </c>
      <c r="D248" s="10"/>
      <c r="E248" s="21" t="s">
        <v>188</v>
      </c>
      <c r="F248" s="23"/>
      <c r="G248" s="19" t="s">
        <v>22</v>
      </c>
      <c r="H248" s="92">
        <v>14</v>
      </c>
      <c r="I248" s="87">
        <v>10</v>
      </c>
      <c r="J248" s="87">
        <v>10</v>
      </c>
      <c r="K248" s="87">
        <v>21476.71</v>
      </c>
      <c r="L248" s="87">
        <v>6831.34</v>
      </c>
      <c r="M248" s="87">
        <f>K248-L248</f>
        <v>14645.369999999999</v>
      </c>
      <c r="N248" s="87">
        <v>10</v>
      </c>
      <c r="O248" s="90">
        <f>16329.66+8180.87</f>
        <v>24510.53</v>
      </c>
      <c r="P248" s="90">
        <v>16329.66</v>
      </c>
      <c r="Q248" s="90">
        <f>O248-P248</f>
        <v>8180.869999999999</v>
      </c>
      <c r="R248" s="20">
        <f t="shared" si="27"/>
        <v>23161</v>
      </c>
      <c r="S248" s="20"/>
      <c r="U248" s="20"/>
    </row>
    <row r="249" spans="1:21" s="3" customFormat="1" ht="15" customHeight="1">
      <c r="A249" s="10">
        <v>222</v>
      </c>
      <c r="B249" s="21" t="s">
        <v>189</v>
      </c>
      <c r="C249" s="14"/>
      <c r="D249" s="10"/>
      <c r="E249" s="21"/>
      <c r="F249" s="23"/>
      <c r="G249" s="19" t="s">
        <v>25</v>
      </c>
      <c r="H249" s="80"/>
      <c r="I249" s="84"/>
      <c r="J249" s="84"/>
      <c r="K249" s="84"/>
      <c r="L249" s="84"/>
      <c r="M249" s="84"/>
      <c r="N249" s="84">
        <v>1</v>
      </c>
      <c r="O249" s="84"/>
      <c r="P249" s="84"/>
      <c r="Q249" s="138"/>
      <c r="R249" s="18"/>
    </row>
    <row r="250" spans="1:21" s="3" customFormat="1" ht="15" customHeight="1">
      <c r="A250" s="10">
        <v>223</v>
      </c>
      <c r="B250" s="21" t="s">
        <v>190</v>
      </c>
      <c r="C250" s="14" t="s">
        <v>19</v>
      </c>
      <c r="D250" s="10"/>
      <c r="E250" s="21" t="s">
        <v>24</v>
      </c>
      <c r="F250" s="23"/>
      <c r="G250" s="19" t="s">
        <v>22</v>
      </c>
      <c r="H250" s="92">
        <v>5</v>
      </c>
      <c r="I250" s="87"/>
      <c r="J250" s="87"/>
      <c r="K250" s="87"/>
      <c r="L250" s="87"/>
      <c r="M250" s="87">
        <f>K250-L250</f>
        <v>0</v>
      </c>
      <c r="N250" s="87">
        <v>9</v>
      </c>
      <c r="O250" s="87">
        <f>2370.9+9635.1</f>
        <v>12006</v>
      </c>
      <c r="P250" s="87">
        <f>2370.9+9635.1</f>
        <v>12006</v>
      </c>
      <c r="Q250" s="90">
        <f>O250-P250</f>
        <v>0</v>
      </c>
      <c r="R250" s="20">
        <f t="shared" ref="R250:R251" si="28">P250+L250</f>
        <v>12006</v>
      </c>
      <c r="S250" s="20"/>
      <c r="U250" s="20"/>
    </row>
    <row r="251" spans="1:21" s="3" customFormat="1" ht="15" customHeight="1">
      <c r="A251" s="10">
        <v>224</v>
      </c>
      <c r="B251" s="21" t="s">
        <v>191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7</v>
      </c>
      <c r="I251" s="87">
        <v>1</v>
      </c>
      <c r="J251" s="87">
        <v>1</v>
      </c>
      <c r="K251" s="90">
        <v>644.6</v>
      </c>
      <c r="L251" s="90">
        <v>644.6</v>
      </c>
      <c r="M251" s="87">
        <f>K251-L251</f>
        <v>0</v>
      </c>
      <c r="N251" s="87">
        <v>8</v>
      </c>
      <c r="O251" s="99">
        <f>15351.02+8013.74</f>
        <v>23364.760000000002</v>
      </c>
      <c r="P251" s="99">
        <f>15351.02+8013.74</f>
        <v>23364.760000000002</v>
      </c>
      <c r="Q251" s="90">
        <f>O251-P251</f>
        <v>0</v>
      </c>
      <c r="R251" s="20">
        <f t="shared" si="28"/>
        <v>24009.360000000001</v>
      </c>
      <c r="S251" s="20"/>
      <c r="U251" s="20"/>
    </row>
    <row r="252" spans="1:21" s="3" customFormat="1" ht="15" customHeight="1">
      <c r="A252" s="10">
        <v>225</v>
      </c>
      <c r="B252" s="21" t="s">
        <v>192</v>
      </c>
      <c r="C252" s="14"/>
      <c r="D252" s="10"/>
      <c r="E252" s="21"/>
      <c r="F252" s="22"/>
      <c r="G252" s="19" t="s">
        <v>33</v>
      </c>
      <c r="H252" s="80"/>
      <c r="I252" s="84"/>
      <c r="J252" s="84"/>
      <c r="K252" s="138"/>
      <c r="L252" s="138"/>
      <c r="M252" s="84"/>
      <c r="N252" s="84"/>
      <c r="O252" s="95"/>
      <c r="P252" s="84"/>
      <c r="Q252" s="138"/>
      <c r="R252" s="18"/>
    </row>
    <row r="253" spans="1:21" s="3" customFormat="1" ht="15" customHeight="1">
      <c r="A253" s="10">
        <v>226</v>
      </c>
      <c r="B253" s="21" t="s">
        <v>192</v>
      </c>
      <c r="C253" s="14"/>
      <c r="D253" s="10"/>
      <c r="E253" s="21"/>
      <c r="F253" s="23"/>
      <c r="G253" s="19" t="s">
        <v>25</v>
      </c>
      <c r="H253" s="80">
        <v>7</v>
      </c>
      <c r="I253" s="84"/>
      <c r="J253" s="84"/>
      <c r="K253" s="84"/>
      <c r="L253" s="84"/>
      <c r="M253" s="84"/>
      <c r="N253" s="84">
        <v>4</v>
      </c>
      <c r="O253" s="95"/>
      <c r="P253" s="95"/>
      <c r="Q253" s="138"/>
      <c r="R253" s="18"/>
    </row>
    <row r="254" spans="1:21" s="3" customFormat="1" ht="15" customHeight="1">
      <c r="A254" s="10">
        <v>227</v>
      </c>
      <c r="B254" s="21" t="s">
        <v>192</v>
      </c>
      <c r="C254" s="14"/>
      <c r="D254" s="10"/>
      <c r="E254" s="21"/>
      <c r="F254" s="23"/>
      <c r="G254" s="19" t="s">
        <v>22</v>
      </c>
      <c r="H254" s="92">
        <v>7</v>
      </c>
      <c r="I254" s="87"/>
      <c r="J254" s="87"/>
      <c r="K254" s="90"/>
      <c r="L254" s="90"/>
      <c r="M254" s="87">
        <f>K254-L254</f>
        <v>0</v>
      </c>
      <c r="N254" s="87">
        <v>10</v>
      </c>
      <c r="O254" s="99">
        <v>5645.63</v>
      </c>
      <c r="P254" s="99"/>
      <c r="Q254" s="90">
        <f>O254-P254</f>
        <v>5645.63</v>
      </c>
      <c r="R254" s="20">
        <f>P254+L254</f>
        <v>0</v>
      </c>
      <c r="S254" s="20"/>
      <c r="U254" s="20"/>
    </row>
    <row r="255" spans="1:21" s="3" customFormat="1" ht="15" customHeight="1">
      <c r="A255" s="10">
        <v>228</v>
      </c>
      <c r="B255" s="21" t="s">
        <v>192</v>
      </c>
      <c r="C255" s="14"/>
      <c r="D255" s="10"/>
      <c r="E255" s="21"/>
      <c r="F255" s="23"/>
      <c r="G255" s="19" t="s">
        <v>47</v>
      </c>
      <c r="H255" s="92">
        <v>1</v>
      </c>
      <c r="I255" s="87"/>
      <c r="J255" s="87"/>
      <c r="K255" s="90"/>
      <c r="L255" s="90"/>
      <c r="M255" s="87"/>
      <c r="N255" s="87"/>
      <c r="O255" s="93"/>
      <c r="P255" s="93"/>
      <c r="Q255" s="90"/>
      <c r="R255" s="18"/>
    </row>
    <row r="256" spans="1:21" s="3" customFormat="1" ht="15" customHeight="1">
      <c r="A256" s="10">
        <v>236</v>
      </c>
      <c r="B256" s="21" t="s">
        <v>192</v>
      </c>
      <c r="C256" s="14"/>
      <c r="D256" s="10"/>
      <c r="E256" s="21"/>
      <c r="F256" s="23"/>
      <c r="G256" s="19" t="s">
        <v>21</v>
      </c>
      <c r="H256" s="92"/>
      <c r="I256" s="87"/>
      <c r="J256" s="87"/>
      <c r="K256" s="87"/>
      <c r="L256" s="87"/>
      <c r="M256" s="87"/>
      <c r="N256" s="87"/>
      <c r="O256" s="99"/>
      <c r="P256" s="90"/>
      <c r="Q256" s="90"/>
    </row>
    <row r="257" spans="1:1021" s="3" customFormat="1" ht="15" customHeight="1">
      <c r="A257" s="10">
        <v>229</v>
      </c>
      <c r="B257" s="54" t="s">
        <v>193</v>
      </c>
      <c r="C257" s="14"/>
      <c r="D257" s="10"/>
      <c r="E257" s="21"/>
      <c r="F257" s="22"/>
      <c r="G257" s="19" t="s">
        <v>25</v>
      </c>
      <c r="H257" s="80"/>
      <c r="I257" s="104"/>
      <c r="J257" s="104"/>
      <c r="K257" s="104"/>
      <c r="L257" s="104"/>
      <c r="M257" s="104"/>
      <c r="N257" s="104"/>
      <c r="O257" s="104"/>
      <c r="P257" s="104"/>
      <c r="Q257" s="104"/>
      <c r="R257" s="18"/>
    </row>
    <row r="258" spans="1:1021" s="3" customFormat="1" ht="15" customHeight="1">
      <c r="A258" s="10">
        <v>231</v>
      </c>
      <c r="B258" s="21" t="s">
        <v>194</v>
      </c>
      <c r="C258" s="14" t="s">
        <v>19</v>
      </c>
      <c r="D258" s="10"/>
      <c r="E258" s="35" t="s">
        <v>24</v>
      </c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20"/>
      <c r="S258" s="20"/>
      <c r="U258" s="20"/>
    </row>
    <row r="259" spans="1:1021" s="3" customFormat="1" ht="15" customHeight="1">
      <c r="A259" s="10">
        <v>232</v>
      </c>
      <c r="B259" s="21" t="s">
        <v>195</v>
      </c>
      <c r="C259" s="14" t="s">
        <v>19</v>
      </c>
      <c r="D259" s="10"/>
      <c r="E259" s="21" t="s">
        <v>196</v>
      </c>
      <c r="F259" s="23"/>
      <c r="G259" s="19" t="s">
        <v>22</v>
      </c>
      <c r="H259" s="92">
        <v>32</v>
      </c>
      <c r="I259" s="87">
        <v>7</v>
      </c>
      <c r="J259" s="87">
        <v>7</v>
      </c>
      <c r="K259" s="87">
        <v>13060.31</v>
      </c>
      <c r="L259" s="87"/>
      <c r="M259" s="87">
        <f>K259-L259</f>
        <v>13060.31</v>
      </c>
      <c r="N259" s="87">
        <v>48</v>
      </c>
      <c r="O259" s="99">
        <v>130547.43</v>
      </c>
      <c r="P259" s="99">
        <f>13496.26+10043.95+20255.54+59387.48</f>
        <v>103183.23000000001</v>
      </c>
      <c r="Q259" s="90">
        <f>O259-P259</f>
        <v>27364.199999999983</v>
      </c>
      <c r="R259" s="20">
        <f t="shared" ref="R259:R260" si="29">P259+L259</f>
        <v>103183.23000000001</v>
      </c>
      <c r="S259" s="20"/>
      <c r="U259" s="20"/>
    </row>
    <row r="260" spans="1:1021" s="3" customFormat="1" ht="15" customHeight="1">
      <c r="A260" s="10">
        <v>233</v>
      </c>
      <c r="B260" s="21" t="s">
        <v>197</v>
      </c>
      <c r="C260" s="14" t="s">
        <v>54</v>
      </c>
      <c r="D260" s="10" t="s">
        <v>69</v>
      </c>
      <c r="E260" s="21" t="s">
        <v>24</v>
      </c>
      <c r="F260" s="23"/>
      <c r="G260" s="19" t="s">
        <v>22</v>
      </c>
      <c r="H260" s="116">
        <v>9</v>
      </c>
      <c r="I260" s="117"/>
      <c r="J260" s="117"/>
      <c r="K260" s="117"/>
      <c r="L260" s="117"/>
      <c r="M260" s="87">
        <f>K260-L260</f>
        <v>0</v>
      </c>
      <c r="N260" s="117">
        <v>9</v>
      </c>
      <c r="O260" s="118">
        <v>25523.81</v>
      </c>
      <c r="P260" s="118">
        <v>25523.81</v>
      </c>
      <c r="Q260" s="90">
        <f>O260-P260</f>
        <v>0</v>
      </c>
      <c r="R260" s="20">
        <f t="shared" si="29"/>
        <v>25523.81</v>
      </c>
    </row>
    <row r="261" spans="1:1021" s="3" customFormat="1" ht="15" customHeight="1">
      <c r="A261" s="10">
        <v>234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1"/>
      <c r="G261" s="19" t="s">
        <v>25</v>
      </c>
      <c r="H261" s="80"/>
      <c r="I261" s="84"/>
      <c r="J261" s="84"/>
      <c r="K261" s="84"/>
      <c r="L261" s="84"/>
      <c r="M261" s="84"/>
      <c r="N261" s="155"/>
      <c r="O261" s="155"/>
      <c r="P261" s="155"/>
      <c r="Q261" s="84"/>
      <c r="R261" s="20"/>
      <c r="S261" s="20"/>
      <c r="U261" s="20"/>
    </row>
    <row r="262" spans="1:1021" s="3" customFormat="1" ht="15" customHeight="1">
      <c r="A262" s="10">
        <v>235</v>
      </c>
      <c r="B262" s="21" t="s">
        <v>198</v>
      </c>
      <c r="C262" s="14" t="s">
        <v>19</v>
      </c>
      <c r="D262" s="10"/>
      <c r="E262" s="21" t="s">
        <v>199</v>
      </c>
      <c r="F262" s="23"/>
      <c r="G262" s="19" t="s">
        <v>22</v>
      </c>
      <c r="H262" s="92"/>
      <c r="I262" s="87"/>
      <c r="J262" s="87"/>
      <c r="K262" s="87"/>
      <c r="L262" s="87"/>
      <c r="M262" s="87">
        <f>K262-L262</f>
        <v>0</v>
      </c>
      <c r="N262" s="87"/>
      <c r="O262" s="99"/>
      <c r="P262" s="99"/>
      <c r="Q262" s="90">
        <f>O262-P262</f>
        <v>0</v>
      </c>
      <c r="R262" s="20">
        <f>P262+L262</f>
        <v>0</v>
      </c>
    </row>
    <row r="263" spans="1:1021" s="3" customFormat="1" ht="15" customHeight="1">
      <c r="A263" s="10">
        <v>237</v>
      </c>
      <c r="B263" s="21" t="s">
        <v>198</v>
      </c>
      <c r="C263" s="14" t="s">
        <v>19</v>
      </c>
      <c r="D263" s="10"/>
      <c r="E263" s="21" t="s">
        <v>199</v>
      </c>
      <c r="F263" s="22"/>
      <c r="G263" s="19" t="s">
        <v>21</v>
      </c>
      <c r="H263" s="80"/>
      <c r="I263" s="115"/>
      <c r="J263" s="127"/>
      <c r="K263" s="143"/>
      <c r="L263" s="143"/>
      <c r="M263" s="127"/>
      <c r="N263" s="84"/>
      <c r="O263" s="95"/>
      <c r="P263" s="95"/>
      <c r="Q263" s="84"/>
      <c r="R263" s="18"/>
    </row>
    <row r="264" spans="1:1021" s="3" customFormat="1" ht="15" customHeight="1">
      <c r="A264" s="10">
        <v>239</v>
      </c>
      <c r="B264" s="21" t="s">
        <v>200</v>
      </c>
      <c r="C264" s="14" t="s">
        <v>19</v>
      </c>
      <c r="D264" s="10"/>
      <c r="E264" s="21" t="s">
        <v>78</v>
      </c>
      <c r="F264" s="34"/>
      <c r="G264" s="19" t="s">
        <v>47</v>
      </c>
      <c r="H264" s="80"/>
      <c r="I264" s="189"/>
      <c r="J264" s="190"/>
      <c r="K264" s="191"/>
      <c r="L264" s="191"/>
      <c r="M264" s="190"/>
      <c r="N264" s="190">
        <v>3</v>
      </c>
      <c r="O264" s="192">
        <v>12612</v>
      </c>
      <c r="P264" s="193">
        <v>12612</v>
      </c>
      <c r="Q264" s="194">
        <v>0</v>
      </c>
    </row>
    <row r="265" spans="1:1021" s="3" customFormat="1" ht="15" customHeight="1">
      <c r="A265" s="10">
        <v>240</v>
      </c>
      <c r="B265" s="21" t="s">
        <v>201</v>
      </c>
      <c r="C265" s="14" t="s">
        <v>19</v>
      </c>
      <c r="D265" s="10"/>
      <c r="E265" s="21"/>
      <c r="F265" s="44"/>
      <c r="G265" s="19" t="s">
        <v>22</v>
      </c>
      <c r="H265" s="92">
        <v>5</v>
      </c>
      <c r="I265" s="87">
        <v>4</v>
      </c>
      <c r="J265" s="87">
        <v>4</v>
      </c>
      <c r="K265" s="90">
        <v>3044.75</v>
      </c>
      <c r="L265" s="90"/>
      <c r="M265" s="87">
        <f>K265-L265</f>
        <v>3044.75</v>
      </c>
      <c r="N265" s="175">
        <v>6</v>
      </c>
      <c r="O265" s="175">
        <f>15838.96+6303.06</f>
        <v>22142.02</v>
      </c>
      <c r="P265" s="175">
        <v>15838.96</v>
      </c>
      <c r="Q265" s="90">
        <f>O265-P265</f>
        <v>6303.0600000000013</v>
      </c>
      <c r="R265" s="20">
        <f>P265+L265</f>
        <v>15838.96</v>
      </c>
      <c r="S265" s="20"/>
      <c r="U265" s="20"/>
    </row>
    <row r="266" spans="1:1021" s="3" customFormat="1" ht="15" customHeight="1">
      <c r="A266" s="10">
        <v>241</v>
      </c>
      <c r="B266" s="55" t="s">
        <v>201</v>
      </c>
      <c r="C266" s="14" t="s">
        <v>19</v>
      </c>
      <c r="D266" s="43"/>
      <c r="E266" s="35"/>
      <c r="F266" s="56"/>
      <c r="G266" s="19" t="s">
        <v>25</v>
      </c>
      <c r="H266" s="195">
        <v>2</v>
      </c>
      <c r="I266" s="104"/>
      <c r="J266" s="104"/>
      <c r="K266" s="104"/>
      <c r="L266" s="104"/>
      <c r="M266" s="104"/>
      <c r="N266" s="104">
        <v>7</v>
      </c>
      <c r="O266" s="121"/>
      <c r="P266" s="104"/>
      <c r="Q266" s="84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  <c r="AME266" s="18"/>
      <c r="AMF266" s="18"/>
      <c r="AMG266" s="18"/>
    </row>
    <row r="267" spans="1:1021" s="3" customFormat="1" ht="15" customHeight="1">
      <c r="A267" s="10">
        <v>242</v>
      </c>
      <c r="B267" s="21" t="s">
        <v>202</v>
      </c>
      <c r="C267" s="14"/>
      <c r="D267" s="43"/>
      <c r="E267" s="21"/>
      <c r="F267" s="23"/>
      <c r="G267" s="19" t="s">
        <v>25</v>
      </c>
      <c r="H267" s="167">
        <v>20</v>
      </c>
      <c r="I267" s="84">
        <v>2</v>
      </c>
      <c r="J267" s="84">
        <v>2</v>
      </c>
      <c r="K267" s="84"/>
      <c r="L267" s="84"/>
      <c r="M267" s="84"/>
      <c r="N267" s="84">
        <v>5</v>
      </c>
      <c r="O267" s="84"/>
      <c r="P267" s="84"/>
      <c r="Q267" s="138"/>
      <c r="R267" s="18"/>
    </row>
    <row r="268" spans="1:1021" s="3" customFormat="1" ht="15" customHeight="1">
      <c r="A268" s="10">
        <v>243</v>
      </c>
      <c r="B268" s="21" t="s">
        <v>203</v>
      </c>
      <c r="C268" s="14" t="s">
        <v>19</v>
      </c>
      <c r="D268" s="43"/>
      <c r="E268" s="21" t="s">
        <v>204</v>
      </c>
      <c r="F268" s="23"/>
      <c r="G268" s="19" t="s">
        <v>22</v>
      </c>
      <c r="H268" s="177"/>
      <c r="I268" s="87"/>
      <c r="J268" s="87"/>
      <c r="K268" s="87"/>
      <c r="L268" s="87"/>
      <c r="M268" s="87">
        <f>K268-L268</f>
        <v>0</v>
      </c>
      <c r="N268" s="87"/>
      <c r="O268" s="87"/>
      <c r="P268" s="87"/>
      <c r="Q268" s="90">
        <f>O268-P268</f>
        <v>0</v>
      </c>
      <c r="R268" s="20">
        <f t="shared" ref="R268:R269" si="30">P268+L268</f>
        <v>0</v>
      </c>
      <c r="S268" s="20"/>
      <c r="U268" s="20"/>
    </row>
    <row r="269" spans="1:1021" s="3" customFormat="1" ht="15" customHeight="1">
      <c r="A269" s="10">
        <v>244</v>
      </c>
      <c r="B269" s="21" t="s">
        <v>205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>K269-L269</f>
        <v>0</v>
      </c>
      <c r="N269" s="87"/>
      <c r="O269" s="87"/>
      <c r="P269" s="87"/>
      <c r="Q269" s="90">
        <f>O269-P269</f>
        <v>0</v>
      </c>
      <c r="R269" s="20">
        <f t="shared" si="30"/>
        <v>0</v>
      </c>
      <c r="S269" s="20"/>
      <c r="U269" s="20"/>
    </row>
    <row r="270" spans="1:1021" s="3" customFormat="1" ht="15" customHeight="1">
      <c r="A270" s="10">
        <v>245</v>
      </c>
      <c r="B270" s="21" t="s">
        <v>205</v>
      </c>
      <c r="C270" s="14" t="s">
        <v>19</v>
      </c>
      <c r="D270" s="21"/>
      <c r="E270" s="21" t="s">
        <v>24</v>
      </c>
      <c r="F270" s="21"/>
      <c r="G270" s="19" t="s">
        <v>33</v>
      </c>
      <c r="H270" s="80">
        <v>3</v>
      </c>
      <c r="I270" s="103"/>
      <c r="J270" s="103"/>
      <c r="K270" s="104"/>
      <c r="L270" s="104"/>
      <c r="M270" s="103"/>
      <c r="N270" s="155">
        <v>3</v>
      </c>
      <c r="O270" s="155">
        <v>11136.2</v>
      </c>
      <c r="P270" s="155">
        <v>11136.2</v>
      </c>
      <c r="Q270" s="84"/>
    </row>
    <row r="271" spans="1:1021" s="3" customFormat="1" ht="15" customHeight="1">
      <c r="A271" s="10">
        <v>246</v>
      </c>
      <c r="B271" s="13" t="s">
        <v>205</v>
      </c>
      <c r="C271" s="14" t="s">
        <v>19</v>
      </c>
      <c r="D271" s="21"/>
      <c r="E271" s="21" t="s">
        <v>204</v>
      </c>
      <c r="F271" s="13"/>
      <c r="G271" s="17" t="s">
        <v>25</v>
      </c>
      <c r="H271" s="162">
        <v>6</v>
      </c>
      <c r="I271" s="196"/>
      <c r="J271" s="196"/>
      <c r="K271" s="197"/>
      <c r="L271" s="197"/>
      <c r="M271" s="84"/>
      <c r="N271" s="196">
        <v>4</v>
      </c>
      <c r="O271" s="198"/>
      <c r="P271" s="198"/>
      <c r="Q271" s="84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  <c r="JL271" s="18"/>
      <c r="JM271" s="18"/>
      <c r="JN271" s="18"/>
      <c r="JO271" s="18"/>
      <c r="JP271" s="18"/>
      <c r="JQ271" s="18"/>
      <c r="JR271" s="18"/>
      <c r="JS271" s="18"/>
      <c r="JT271" s="18"/>
      <c r="JU271" s="18"/>
      <c r="JV271" s="18"/>
      <c r="JW271" s="18"/>
      <c r="JX271" s="18"/>
      <c r="JY271" s="18"/>
      <c r="JZ271" s="18"/>
      <c r="KA271" s="18"/>
      <c r="KB271" s="18"/>
      <c r="KC271" s="18"/>
      <c r="KD271" s="18"/>
      <c r="KE271" s="18"/>
      <c r="KF271" s="18"/>
      <c r="KG271" s="18"/>
      <c r="KH271" s="18"/>
      <c r="KI271" s="18"/>
      <c r="KJ271" s="18"/>
      <c r="KK271" s="18"/>
      <c r="KL271" s="18"/>
      <c r="KM271" s="18"/>
      <c r="KN271" s="18"/>
      <c r="KO271" s="18"/>
      <c r="KP271" s="18"/>
      <c r="KQ271" s="18"/>
      <c r="KR271" s="18"/>
      <c r="KS271" s="18"/>
      <c r="KT271" s="18"/>
      <c r="KU271" s="18"/>
      <c r="KV271" s="18"/>
      <c r="KW271" s="18"/>
      <c r="KX271" s="18"/>
      <c r="KY271" s="18"/>
      <c r="KZ271" s="18"/>
      <c r="LA271" s="18"/>
      <c r="LB271" s="18"/>
      <c r="LC271" s="18"/>
      <c r="LD271" s="18"/>
      <c r="LE271" s="18"/>
      <c r="LF271" s="18"/>
      <c r="LG271" s="18"/>
      <c r="LH271" s="18"/>
      <c r="LI271" s="18"/>
      <c r="LJ271" s="18"/>
      <c r="LK271" s="18"/>
      <c r="LL271" s="18"/>
      <c r="LM271" s="18"/>
      <c r="LN271" s="18"/>
      <c r="LO271" s="18"/>
      <c r="LP271" s="18"/>
      <c r="LQ271" s="18"/>
      <c r="LR271" s="18"/>
      <c r="LS271" s="18"/>
      <c r="LT271" s="18"/>
      <c r="LU271" s="18"/>
      <c r="LV271" s="18"/>
      <c r="LW271" s="18"/>
      <c r="LX271" s="18"/>
      <c r="LY271" s="18"/>
      <c r="LZ271" s="18"/>
      <c r="MA271" s="18"/>
      <c r="MB271" s="18"/>
      <c r="MC271" s="18"/>
      <c r="MD271" s="18"/>
      <c r="ME271" s="18"/>
      <c r="MF271" s="18"/>
      <c r="MG271" s="18"/>
      <c r="MH271" s="18"/>
      <c r="MI271" s="18"/>
      <c r="MJ271" s="18"/>
      <c r="MK271" s="18"/>
      <c r="ML271" s="18"/>
      <c r="MM271" s="18"/>
      <c r="MN271" s="18"/>
      <c r="MO271" s="18"/>
      <c r="MP271" s="18"/>
      <c r="MQ271" s="18"/>
      <c r="MR271" s="18"/>
      <c r="MS271" s="18"/>
      <c r="MT271" s="18"/>
      <c r="MU271" s="18"/>
      <c r="MV271" s="18"/>
      <c r="MW271" s="18"/>
      <c r="MX271" s="18"/>
      <c r="MY271" s="18"/>
      <c r="MZ271" s="18"/>
      <c r="NA271" s="18"/>
      <c r="NB271" s="18"/>
      <c r="NC271" s="18"/>
      <c r="ND271" s="18"/>
      <c r="NE271" s="18"/>
      <c r="NF271" s="18"/>
      <c r="NG271" s="18"/>
      <c r="NH271" s="18"/>
      <c r="NI271" s="18"/>
      <c r="NJ271" s="18"/>
      <c r="NK271" s="18"/>
      <c r="NL271" s="18"/>
      <c r="NM271" s="18"/>
      <c r="NN271" s="18"/>
      <c r="NO271" s="18"/>
      <c r="NP271" s="18"/>
      <c r="NQ271" s="18"/>
      <c r="NR271" s="18"/>
      <c r="NS271" s="18"/>
      <c r="NT271" s="18"/>
      <c r="NU271" s="18"/>
      <c r="NV271" s="18"/>
      <c r="NW271" s="18"/>
      <c r="NX271" s="18"/>
      <c r="NY271" s="18"/>
      <c r="NZ271" s="18"/>
      <c r="OA271" s="18"/>
      <c r="OB271" s="18"/>
      <c r="OC271" s="18"/>
      <c r="OD271" s="18"/>
      <c r="OE271" s="18"/>
      <c r="OF271" s="18"/>
      <c r="OG271" s="18"/>
      <c r="OH271" s="18"/>
      <c r="OI271" s="18"/>
      <c r="OJ271" s="18"/>
      <c r="OK271" s="18"/>
      <c r="OL271" s="18"/>
      <c r="OM271" s="18"/>
      <c r="ON271" s="18"/>
      <c r="OO271" s="18"/>
      <c r="OP271" s="18"/>
      <c r="OQ271" s="18"/>
      <c r="OR271" s="18"/>
      <c r="OS271" s="18"/>
      <c r="OT271" s="18"/>
      <c r="OU271" s="18"/>
      <c r="OV271" s="18"/>
      <c r="OW271" s="18"/>
      <c r="OX271" s="18"/>
      <c r="OY271" s="18"/>
      <c r="OZ271" s="18"/>
      <c r="PA271" s="18"/>
      <c r="PB271" s="18"/>
      <c r="PC271" s="18"/>
      <c r="PD271" s="18"/>
      <c r="PE271" s="18"/>
      <c r="PF271" s="18"/>
      <c r="PG271" s="18"/>
      <c r="PH271" s="18"/>
      <c r="PI271" s="18"/>
      <c r="PJ271" s="18"/>
      <c r="PK271" s="18"/>
      <c r="PL271" s="18"/>
      <c r="PM271" s="18"/>
      <c r="PN271" s="18"/>
      <c r="PO271" s="18"/>
      <c r="PP271" s="18"/>
      <c r="PQ271" s="18"/>
      <c r="PR271" s="18"/>
      <c r="PS271" s="18"/>
      <c r="PT271" s="18"/>
      <c r="PU271" s="18"/>
      <c r="PV271" s="18"/>
      <c r="PW271" s="18"/>
      <c r="PX271" s="18"/>
      <c r="PY271" s="18"/>
      <c r="PZ271" s="18"/>
      <c r="QA271" s="18"/>
      <c r="QB271" s="18"/>
      <c r="QC271" s="18"/>
      <c r="QD271" s="18"/>
      <c r="QE271" s="18"/>
      <c r="QF271" s="18"/>
      <c r="QG271" s="18"/>
      <c r="QH271" s="18"/>
      <c r="QI271" s="18"/>
      <c r="QJ271" s="18"/>
      <c r="QK271" s="18"/>
      <c r="QL271" s="18"/>
      <c r="QM271" s="18"/>
      <c r="QN271" s="18"/>
      <c r="QO271" s="18"/>
      <c r="QP271" s="18"/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/>
      <c r="RF271" s="18"/>
      <c r="RG271" s="18"/>
      <c r="RH271" s="18"/>
      <c r="RI271" s="18"/>
      <c r="RJ271" s="18"/>
      <c r="RK271" s="18"/>
      <c r="RL271" s="18"/>
      <c r="RM271" s="18"/>
      <c r="RN271" s="18"/>
      <c r="RO271" s="18"/>
      <c r="RP271" s="18"/>
      <c r="RQ271" s="18"/>
      <c r="RR271" s="18"/>
      <c r="RS271" s="18"/>
      <c r="RT271" s="18"/>
      <c r="RU271" s="18"/>
      <c r="RV271" s="18"/>
      <c r="RW271" s="18"/>
      <c r="RX271" s="18"/>
      <c r="RY271" s="18"/>
      <c r="RZ271" s="18"/>
      <c r="SA271" s="18"/>
      <c r="SB271" s="18"/>
      <c r="SC271" s="18"/>
      <c r="SD271" s="18"/>
      <c r="SE271" s="18"/>
      <c r="SF271" s="18"/>
      <c r="SG271" s="18"/>
      <c r="SH271" s="18"/>
      <c r="SI271" s="18"/>
      <c r="SJ271" s="18"/>
      <c r="SK271" s="18"/>
      <c r="SL271" s="18"/>
      <c r="SM271" s="18"/>
      <c r="SN271" s="18"/>
      <c r="SO271" s="18"/>
      <c r="SP271" s="18"/>
      <c r="SQ271" s="18"/>
      <c r="SR271" s="18"/>
      <c r="SS271" s="18"/>
      <c r="ST271" s="18"/>
      <c r="SU271" s="18"/>
      <c r="SV271" s="18"/>
      <c r="SW271" s="18"/>
      <c r="SX271" s="18"/>
      <c r="SY271" s="18"/>
      <c r="SZ271" s="18"/>
      <c r="TA271" s="18"/>
      <c r="TB271" s="18"/>
      <c r="TC271" s="18"/>
      <c r="TD271" s="18"/>
      <c r="TE271" s="18"/>
      <c r="TF271" s="18"/>
      <c r="TG271" s="18"/>
      <c r="TH271" s="18"/>
      <c r="TI271" s="18"/>
      <c r="TJ271" s="18"/>
      <c r="TK271" s="18"/>
      <c r="TL271" s="18"/>
      <c r="TM271" s="18"/>
      <c r="TN271" s="18"/>
      <c r="TO271" s="18"/>
      <c r="TP271" s="18"/>
      <c r="TQ271" s="18"/>
      <c r="TR271" s="18"/>
      <c r="TS271" s="18"/>
      <c r="TT271" s="18"/>
      <c r="TU271" s="18"/>
      <c r="TV271" s="18"/>
      <c r="TW271" s="18"/>
      <c r="TX271" s="18"/>
      <c r="TY271" s="18"/>
      <c r="TZ271" s="18"/>
      <c r="UA271" s="18"/>
      <c r="UB271" s="18"/>
      <c r="UC271" s="18"/>
      <c r="UD271" s="18"/>
      <c r="UE271" s="18"/>
      <c r="UF271" s="18"/>
      <c r="UG271" s="18"/>
      <c r="UH271" s="18"/>
      <c r="UI271" s="18"/>
      <c r="UJ271" s="18"/>
      <c r="UK271" s="18"/>
      <c r="UL271" s="18"/>
      <c r="UM271" s="18"/>
      <c r="UN271" s="18"/>
      <c r="UO271" s="18"/>
      <c r="UP271" s="18"/>
      <c r="UQ271" s="18"/>
      <c r="UR271" s="18"/>
      <c r="US271" s="18"/>
      <c r="UT271" s="18"/>
      <c r="UU271" s="18"/>
      <c r="UV271" s="18"/>
      <c r="UW271" s="18"/>
      <c r="UX271" s="18"/>
      <c r="UY271" s="18"/>
      <c r="UZ271" s="18"/>
      <c r="VA271" s="18"/>
      <c r="VB271" s="18"/>
      <c r="VC271" s="18"/>
      <c r="VD271" s="18"/>
      <c r="VE271" s="18"/>
      <c r="VF271" s="18"/>
      <c r="VG271" s="18"/>
      <c r="VH271" s="18"/>
      <c r="VI271" s="18"/>
      <c r="VJ271" s="18"/>
      <c r="VK271" s="18"/>
      <c r="VL271" s="18"/>
      <c r="VM271" s="18"/>
      <c r="VN271" s="18"/>
      <c r="VO271" s="18"/>
      <c r="VP271" s="18"/>
      <c r="VQ271" s="18"/>
      <c r="VR271" s="18"/>
      <c r="VS271" s="18"/>
      <c r="VT271" s="18"/>
      <c r="VU271" s="18"/>
      <c r="VV271" s="18"/>
      <c r="VW271" s="18"/>
      <c r="VX271" s="18"/>
      <c r="VY271" s="18"/>
      <c r="VZ271" s="18"/>
      <c r="WA271" s="18"/>
      <c r="WB271" s="18"/>
      <c r="WC271" s="18"/>
      <c r="WD271" s="18"/>
      <c r="WE271" s="18"/>
      <c r="WF271" s="18"/>
      <c r="WG271" s="18"/>
      <c r="WH271" s="18"/>
      <c r="WI271" s="18"/>
      <c r="WJ271" s="18"/>
      <c r="WK271" s="18"/>
      <c r="WL271" s="18"/>
      <c r="WM271" s="18"/>
      <c r="WN271" s="18"/>
      <c r="WO271" s="18"/>
      <c r="WP271" s="18"/>
      <c r="WQ271" s="18"/>
      <c r="WR271" s="18"/>
      <c r="WS271" s="18"/>
      <c r="WT271" s="18"/>
      <c r="WU271" s="18"/>
      <c r="WV271" s="18"/>
      <c r="WW271" s="18"/>
      <c r="WX271" s="18"/>
      <c r="WY271" s="18"/>
      <c r="WZ271" s="18"/>
      <c r="XA271" s="18"/>
      <c r="XB271" s="18"/>
      <c r="XC271" s="18"/>
      <c r="XD271" s="18"/>
      <c r="XE271" s="18"/>
      <c r="XF271" s="18"/>
      <c r="XG271" s="18"/>
      <c r="XH271" s="18"/>
      <c r="XI271" s="18"/>
      <c r="XJ271" s="18"/>
      <c r="XK271" s="18"/>
      <c r="XL271" s="18"/>
      <c r="XM271" s="18"/>
      <c r="XN271" s="18"/>
      <c r="XO271" s="18"/>
      <c r="XP271" s="18"/>
      <c r="XQ271" s="18"/>
      <c r="XR271" s="18"/>
      <c r="XS271" s="18"/>
      <c r="XT271" s="18"/>
      <c r="XU271" s="18"/>
      <c r="XV271" s="18"/>
      <c r="XW271" s="18"/>
      <c r="XX271" s="18"/>
      <c r="XY271" s="18"/>
      <c r="XZ271" s="18"/>
      <c r="YA271" s="18"/>
      <c r="YB271" s="18"/>
      <c r="YC271" s="18"/>
      <c r="YD271" s="18"/>
      <c r="YE271" s="18"/>
      <c r="YF271" s="18"/>
      <c r="YG271" s="18"/>
      <c r="YH271" s="18"/>
      <c r="YI271" s="18"/>
      <c r="YJ271" s="18"/>
      <c r="YK271" s="18"/>
      <c r="YL271" s="18"/>
      <c r="YM271" s="18"/>
      <c r="YN271" s="18"/>
      <c r="YO271" s="18"/>
      <c r="YP271" s="18"/>
      <c r="YQ271" s="18"/>
      <c r="YR271" s="18"/>
      <c r="YS271" s="18"/>
      <c r="YT271" s="18"/>
      <c r="YU271" s="18"/>
      <c r="YV271" s="18"/>
      <c r="YW271" s="18"/>
      <c r="YX271" s="18"/>
      <c r="YY271" s="18"/>
      <c r="YZ271" s="18"/>
      <c r="ZA271" s="18"/>
      <c r="ZB271" s="18"/>
      <c r="ZC271" s="18"/>
      <c r="ZD271" s="18"/>
      <c r="ZE271" s="18"/>
      <c r="ZF271" s="18"/>
      <c r="ZG271" s="18"/>
      <c r="ZH271" s="18"/>
      <c r="ZI271" s="18"/>
      <c r="ZJ271" s="18"/>
      <c r="ZK271" s="18"/>
      <c r="ZL271" s="18"/>
      <c r="ZM271" s="18"/>
      <c r="ZN271" s="18"/>
      <c r="ZO271" s="18"/>
      <c r="ZP271" s="18"/>
      <c r="ZQ271" s="18"/>
      <c r="ZR271" s="18"/>
      <c r="ZS271" s="18"/>
      <c r="ZT271" s="18"/>
      <c r="ZU271" s="18"/>
      <c r="ZV271" s="18"/>
      <c r="ZW271" s="18"/>
      <c r="ZX271" s="18"/>
      <c r="ZY271" s="18"/>
      <c r="ZZ271" s="18"/>
      <c r="AAA271" s="18"/>
      <c r="AAB271" s="18"/>
      <c r="AAC271" s="18"/>
      <c r="AAD271" s="18"/>
      <c r="AAE271" s="18"/>
      <c r="AAF271" s="18"/>
      <c r="AAG271" s="18"/>
      <c r="AAH271" s="18"/>
      <c r="AAI271" s="18"/>
      <c r="AAJ271" s="18"/>
      <c r="AAK271" s="18"/>
      <c r="AAL271" s="18"/>
      <c r="AAM271" s="18"/>
      <c r="AAN271" s="18"/>
      <c r="AAO271" s="18"/>
      <c r="AAP271" s="18"/>
      <c r="AAQ271" s="18"/>
      <c r="AAR271" s="18"/>
      <c r="AAS271" s="18"/>
      <c r="AAT271" s="18"/>
      <c r="AAU271" s="18"/>
      <c r="AAV271" s="18"/>
      <c r="AAW271" s="18"/>
      <c r="AAX271" s="18"/>
      <c r="AAY271" s="18"/>
      <c r="AAZ271" s="18"/>
      <c r="ABA271" s="18"/>
      <c r="ABB271" s="18"/>
      <c r="ABC271" s="18"/>
      <c r="ABD271" s="18"/>
      <c r="ABE271" s="18"/>
      <c r="ABF271" s="18"/>
      <c r="ABG271" s="18"/>
      <c r="ABH271" s="18"/>
      <c r="ABI271" s="18"/>
      <c r="ABJ271" s="18"/>
      <c r="ABK271" s="18"/>
      <c r="ABL271" s="18"/>
      <c r="ABM271" s="18"/>
      <c r="ABN271" s="18"/>
      <c r="ABO271" s="18"/>
      <c r="ABP271" s="18"/>
      <c r="ABQ271" s="18"/>
      <c r="ABR271" s="18"/>
      <c r="ABS271" s="18"/>
      <c r="ABT271" s="18"/>
      <c r="ABU271" s="18"/>
      <c r="ABV271" s="18"/>
      <c r="ABW271" s="18"/>
      <c r="ABX271" s="18"/>
      <c r="ABY271" s="18"/>
      <c r="ABZ271" s="18"/>
      <c r="ACA271" s="18"/>
      <c r="ACB271" s="18"/>
      <c r="ACC271" s="18"/>
      <c r="ACD271" s="18"/>
      <c r="ACE271" s="18"/>
      <c r="ACF271" s="18"/>
      <c r="ACG271" s="18"/>
      <c r="ACH271" s="18"/>
      <c r="ACI271" s="18"/>
      <c r="ACJ271" s="18"/>
      <c r="ACK271" s="18"/>
      <c r="ACL271" s="18"/>
      <c r="ACM271" s="18"/>
      <c r="ACN271" s="18"/>
      <c r="ACO271" s="18"/>
      <c r="ACP271" s="18"/>
      <c r="ACQ271" s="18"/>
      <c r="ACR271" s="18"/>
      <c r="ACS271" s="18"/>
      <c r="ACT271" s="18"/>
      <c r="ACU271" s="18"/>
      <c r="ACV271" s="18"/>
      <c r="ACW271" s="18"/>
      <c r="ACX271" s="18"/>
      <c r="ACY271" s="18"/>
      <c r="ACZ271" s="18"/>
      <c r="ADA271" s="18"/>
      <c r="ADB271" s="18"/>
      <c r="ADC271" s="18"/>
      <c r="ADD271" s="18"/>
      <c r="ADE271" s="18"/>
      <c r="ADF271" s="18"/>
      <c r="ADG271" s="18"/>
      <c r="ADH271" s="18"/>
      <c r="ADI271" s="18"/>
      <c r="ADJ271" s="18"/>
      <c r="ADK271" s="18"/>
      <c r="ADL271" s="18"/>
      <c r="ADM271" s="18"/>
      <c r="ADN271" s="18"/>
      <c r="ADO271" s="18"/>
      <c r="ADP271" s="18"/>
      <c r="ADQ271" s="18"/>
      <c r="ADR271" s="18"/>
      <c r="ADS271" s="18"/>
      <c r="ADT271" s="18"/>
      <c r="ADU271" s="18"/>
      <c r="ADV271" s="18"/>
      <c r="ADW271" s="18"/>
      <c r="ADX271" s="18"/>
      <c r="ADY271" s="18"/>
      <c r="ADZ271" s="18"/>
      <c r="AEA271" s="18"/>
      <c r="AEB271" s="18"/>
      <c r="AEC271" s="18"/>
      <c r="AED271" s="18"/>
      <c r="AEE271" s="18"/>
      <c r="AEF271" s="18"/>
      <c r="AEG271" s="18"/>
      <c r="AEH271" s="18"/>
      <c r="AEI271" s="18"/>
      <c r="AEJ271" s="18"/>
      <c r="AEK271" s="18"/>
      <c r="AEL271" s="18"/>
      <c r="AEM271" s="18"/>
      <c r="AEN271" s="18"/>
      <c r="AEO271" s="18"/>
      <c r="AEP271" s="18"/>
      <c r="AEQ271" s="18"/>
      <c r="AER271" s="18"/>
      <c r="AES271" s="18"/>
      <c r="AET271" s="18"/>
      <c r="AEU271" s="18"/>
      <c r="AEV271" s="18"/>
      <c r="AEW271" s="18"/>
      <c r="AEX271" s="18"/>
      <c r="AEY271" s="18"/>
      <c r="AEZ271" s="18"/>
      <c r="AFA271" s="18"/>
      <c r="AFB271" s="18"/>
      <c r="AFC271" s="18"/>
      <c r="AFD271" s="18"/>
      <c r="AFE271" s="18"/>
      <c r="AFF271" s="18"/>
      <c r="AFG271" s="18"/>
      <c r="AFH271" s="18"/>
      <c r="AFI271" s="18"/>
      <c r="AFJ271" s="18"/>
      <c r="AFK271" s="18"/>
      <c r="AFL271" s="18"/>
      <c r="AFM271" s="18"/>
      <c r="AFN271" s="18"/>
      <c r="AFO271" s="18"/>
      <c r="AFP271" s="18"/>
      <c r="AFQ271" s="18"/>
      <c r="AFR271" s="18"/>
      <c r="AFS271" s="18"/>
      <c r="AFT271" s="18"/>
      <c r="AFU271" s="18"/>
      <c r="AFV271" s="18"/>
      <c r="AFW271" s="18"/>
      <c r="AFX271" s="18"/>
      <c r="AFY271" s="18"/>
      <c r="AFZ271" s="18"/>
      <c r="AGA271" s="18"/>
      <c r="AGB271" s="18"/>
      <c r="AGC271" s="18"/>
      <c r="AGD271" s="18"/>
      <c r="AGE271" s="18"/>
      <c r="AGF271" s="18"/>
      <c r="AGG271" s="18"/>
      <c r="AGH271" s="18"/>
      <c r="AGI271" s="18"/>
      <c r="AGJ271" s="18"/>
      <c r="AGK271" s="18"/>
      <c r="AGL271" s="18"/>
      <c r="AGM271" s="18"/>
      <c r="AGN271" s="18"/>
      <c r="AGO271" s="18"/>
      <c r="AGP271" s="18"/>
      <c r="AGQ271" s="18"/>
      <c r="AGR271" s="18"/>
      <c r="AGS271" s="18"/>
      <c r="AGT271" s="18"/>
      <c r="AGU271" s="18"/>
      <c r="AGV271" s="18"/>
      <c r="AGW271" s="18"/>
      <c r="AGX271" s="18"/>
      <c r="AGY271" s="18"/>
      <c r="AGZ271" s="18"/>
      <c r="AHA271" s="18"/>
      <c r="AHB271" s="18"/>
      <c r="AHC271" s="18"/>
      <c r="AHD271" s="18"/>
      <c r="AHE271" s="18"/>
      <c r="AHF271" s="18"/>
      <c r="AHG271" s="18"/>
      <c r="AHH271" s="18"/>
      <c r="AHI271" s="18"/>
      <c r="AHJ271" s="18"/>
      <c r="AHK271" s="18"/>
      <c r="AHL271" s="18"/>
      <c r="AHM271" s="18"/>
      <c r="AHN271" s="18"/>
      <c r="AHO271" s="18"/>
      <c r="AHP271" s="18"/>
      <c r="AHQ271" s="18"/>
      <c r="AHR271" s="18"/>
      <c r="AHS271" s="18"/>
      <c r="AHT271" s="18"/>
      <c r="AHU271" s="18"/>
      <c r="AHV271" s="18"/>
      <c r="AHW271" s="18"/>
      <c r="AHX271" s="18"/>
      <c r="AHY271" s="18"/>
      <c r="AHZ271" s="18"/>
      <c r="AIA271" s="18"/>
      <c r="AIB271" s="18"/>
      <c r="AIC271" s="18"/>
      <c r="AID271" s="18"/>
      <c r="AIE271" s="18"/>
      <c r="AIF271" s="18"/>
      <c r="AIG271" s="18"/>
      <c r="AIH271" s="18"/>
      <c r="AII271" s="18"/>
      <c r="AIJ271" s="18"/>
      <c r="AIK271" s="18"/>
      <c r="AIL271" s="18"/>
      <c r="AIM271" s="18"/>
      <c r="AIN271" s="18"/>
      <c r="AIO271" s="18"/>
      <c r="AIP271" s="18"/>
      <c r="AIQ271" s="18"/>
      <c r="AIR271" s="18"/>
      <c r="AIS271" s="18"/>
      <c r="AIT271" s="18"/>
      <c r="AIU271" s="18"/>
      <c r="AIV271" s="18"/>
      <c r="AIW271" s="18"/>
      <c r="AIX271" s="18"/>
      <c r="AIY271" s="18"/>
      <c r="AIZ271" s="18"/>
      <c r="AJA271" s="18"/>
      <c r="AJB271" s="18"/>
      <c r="AJC271" s="18"/>
      <c r="AJD271" s="18"/>
      <c r="AJE271" s="18"/>
      <c r="AJF271" s="18"/>
      <c r="AJG271" s="18"/>
      <c r="AJH271" s="18"/>
      <c r="AJI271" s="18"/>
      <c r="AJJ271" s="18"/>
      <c r="AJK271" s="18"/>
      <c r="AJL271" s="18"/>
      <c r="AJM271" s="18"/>
      <c r="AJN271" s="18"/>
      <c r="AJO271" s="18"/>
      <c r="AJP271" s="18"/>
      <c r="AJQ271" s="18"/>
      <c r="AJR271" s="18"/>
      <c r="AJS271" s="18"/>
      <c r="AJT271" s="18"/>
      <c r="AJU271" s="18"/>
      <c r="AJV271" s="18"/>
      <c r="AJW271" s="18"/>
      <c r="AJX271" s="18"/>
      <c r="AJY271" s="18"/>
      <c r="AJZ271" s="18"/>
      <c r="AKA271" s="18"/>
      <c r="AKB271" s="18"/>
      <c r="AKC271" s="18"/>
      <c r="AKD271" s="18"/>
      <c r="AKE271" s="18"/>
      <c r="AKF271" s="18"/>
      <c r="AKG271" s="18"/>
      <c r="AKH271" s="18"/>
      <c r="AKI271" s="18"/>
      <c r="AKJ271" s="18"/>
      <c r="AKK271" s="18"/>
      <c r="AKL271" s="18"/>
      <c r="AKM271" s="18"/>
      <c r="AKN271" s="18"/>
      <c r="AKO271" s="18"/>
      <c r="AKP271" s="18"/>
      <c r="AKQ271" s="18"/>
      <c r="AKR271" s="18"/>
      <c r="AKS271" s="18"/>
      <c r="AKT271" s="18"/>
      <c r="AKU271" s="18"/>
      <c r="AKV271" s="18"/>
      <c r="AKW271" s="18"/>
      <c r="AKX271" s="18"/>
      <c r="AKY271" s="18"/>
      <c r="AKZ271" s="18"/>
      <c r="ALA271" s="18"/>
      <c r="ALB271" s="18"/>
      <c r="ALC271" s="18"/>
      <c r="ALD271" s="18"/>
      <c r="ALE271" s="18"/>
      <c r="ALF271" s="18"/>
      <c r="ALG271" s="18"/>
      <c r="ALH271" s="18"/>
      <c r="ALI271" s="18"/>
      <c r="ALJ271" s="18"/>
      <c r="ALK271" s="18"/>
      <c r="ALL271" s="18"/>
      <c r="ALM271" s="18"/>
      <c r="ALN271" s="18"/>
      <c r="ALO271" s="18"/>
      <c r="ALP271" s="18"/>
      <c r="ALQ271" s="18"/>
      <c r="ALR271" s="18"/>
      <c r="ALS271" s="18"/>
      <c r="ALT271" s="18"/>
      <c r="ALU271" s="18"/>
      <c r="ALV271" s="18"/>
      <c r="ALW271" s="18"/>
      <c r="ALX271" s="18"/>
      <c r="ALY271" s="18"/>
      <c r="ALZ271" s="18"/>
      <c r="AMA271" s="18"/>
      <c r="AMB271" s="18"/>
      <c r="AMC271" s="18"/>
      <c r="AMD271" s="18"/>
      <c r="AME271" s="18"/>
      <c r="AMF271" s="18"/>
      <c r="AMG271" s="18"/>
    </row>
    <row r="272" spans="1:1021" s="3" customFormat="1" ht="15" customHeight="1">
      <c r="A272" s="10">
        <v>247</v>
      </c>
      <c r="B272" s="55" t="s">
        <v>206</v>
      </c>
      <c r="C272" s="42" t="s">
        <v>19</v>
      </c>
      <c r="D272" s="43"/>
      <c r="E272" s="35" t="s">
        <v>207</v>
      </c>
      <c r="F272" s="57"/>
      <c r="G272" s="17" t="s">
        <v>22</v>
      </c>
      <c r="H272" s="199"/>
      <c r="I272" s="200"/>
      <c r="J272" s="200"/>
      <c r="K272" s="200"/>
      <c r="L272" s="200"/>
      <c r="M272" s="87">
        <f>K272-L272</f>
        <v>0</v>
      </c>
      <c r="N272" s="200"/>
      <c r="O272" s="200"/>
      <c r="P272" s="200"/>
      <c r="Q272" s="90">
        <f>O272-P272</f>
        <v>0</v>
      </c>
      <c r="R272" s="20">
        <f>P272+L272</f>
        <v>0</v>
      </c>
      <c r="S272" s="20"/>
      <c r="T272" s="18"/>
      <c r="U272" s="20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21" s="3" customFormat="1" ht="15" customHeight="1">
      <c r="A273" s="10">
        <v>248</v>
      </c>
      <c r="B273" s="21" t="s">
        <v>206</v>
      </c>
      <c r="C273" s="42" t="s">
        <v>19</v>
      </c>
      <c r="D273" s="43"/>
      <c r="E273" s="35" t="s">
        <v>207</v>
      </c>
      <c r="F273" s="52"/>
      <c r="G273" s="19" t="s">
        <v>25</v>
      </c>
      <c r="H273" s="167"/>
      <c r="I273" s="84"/>
      <c r="J273" s="84"/>
      <c r="K273" s="84"/>
      <c r="L273" s="84"/>
      <c r="M273" s="84"/>
      <c r="N273" s="198"/>
      <c r="O273" s="198"/>
      <c r="P273" s="198"/>
      <c r="Q273" s="84"/>
    </row>
    <row r="274" spans="1:21" s="3" customFormat="1" ht="15" customHeight="1">
      <c r="A274" s="10">
        <v>249</v>
      </c>
      <c r="B274" s="21" t="s">
        <v>208</v>
      </c>
      <c r="C274" s="14" t="s">
        <v>19</v>
      </c>
      <c r="D274" s="10"/>
      <c r="E274" s="21" t="s">
        <v>147</v>
      </c>
      <c r="F274" s="23"/>
      <c r="G274" s="19" t="s">
        <v>22</v>
      </c>
      <c r="H274" s="92">
        <v>2</v>
      </c>
      <c r="I274" s="87"/>
      <c r="J274" s="87"/>
      <c r="K274" s="87"/>
      <c r="L274" s="87"/>
      <c r="M274" s="87">
        <f>K274-L274</f>
        <v>0</v>
      </c>
      <c r="N274" s="87">
        <v>18</v>
      </c>
      <c r="O274" s="87">
        <v>30585.72</v>
      </c>
      <c r="P274" s="87">
        <v>30585.72</v>
      </c>
      <c r="Q274" s="90">
        <f>O274-P274</f>
        <v>0</v>
      </c>
      <c r="R274" s="20">
        <f t="shared" ref="R274:R276" si="31">P274+L274</f>
        <v>30585.72</v>
      </c>
      <c r="S274" s="20"/>
      <c r="U274" s="20"/>
    </row>
    <row r="275" spans="1:21" s="3" customFormat="1" ht="15" customHeight="1">
      <c r="A275" s="10">
        <v>250</v>
      </c>
      <c r="B275" s="21" t="s">
        <v>209</v>
      </c>
      <c r="C275" s="14" t="s">
        <v>19</v>
      </c>
      <c r="D275" s="10"/>
      <c r="E275" s="21" t="s">
        <v>24</v>
      </c>
      <c r="F275" s="23"/>
      <c r="G275" s="19" t="s">
        <v>22</v>
      </c>
      <c r="H275" s="92"/>
      <c r="I275" s="87"/>
      <c r="J275" s="87"/>
      <c r="K275" s="87"/>
      <c r="L275" s="87"/>
      <c r="M275" s="87">
        <f>K275-L275</f>
        <v>0</v>
      </c>
      <c r="N275" s="87"/>
      <c r="O275" s="87"/>
      <c r="P275" s="87"/>
      <c r="Q275" s="90">
        <f>O275-P275</f>
        <v>0</v>
      </c>
      <c r="R275" s="20">
        <f t="shared" si="31"/>
        <v>0</v>
      </c>
      <c r="S275" s="20"/>
      <c r="U275" s="20"/>
    </row>
    <row r="276" spans="1:21" s="3" customFormat="1" ht="15" customHeight="1">
      <c r="A276" s="10"/>
      <c r="B276" s="21" t="s">
        <v>243</v>
      </c>
      <c r="C276" s="14"/>
      <c r="D276" s="10"/>
      <c r="E276" s="21"/>
      <c r="F276" s="23"/>
      <c r="G276" s="19" t="s">
        <v>22</v>
      </c>
      <c r="H276" s="92">
        <v>3</v>
      </c>
      <c r="I276" s="87"/>
      <c r="J276" s="87"/>
      <c r="K276" s="87"/>
      <c r="L276" s="87"/>
      <c r="M276" s="87"/>
      <c r="N276" s="87"/>
      <c r="O276" s="87"/>
      <c r="P276" s="87"/>
      <c r="Q276" s="90"/>
      <c r="R276" s="20">
        <f t="shared" si="31"/>
        <v>0</v>
      </c>
      <c r="S276" s="20"/>
      <c r="U276" s="20"/>
    </row>
    <row r="277" spans="1:21" s="3" customFormat="1" ht="15" customHeight="1">
      <c r="A277" s="10"/>
      <c r="B277" s="21" t="s">
        <v>243</v>
      </c>
      <c r="C277" s="14"/>
      <c r="D277" s="10"/>
      <c r="E277" s="21"/>
      <c r="F277" s="23"/>
      <c r="G277" s="19" t="s">
        <v>25</v>
      </c>
      <c r="H277" s="92">
        <v>7</v>
      </c>
      <c r="I277" s="87">
        <v>1</v>
      </c>
      <c r="J277" s="87">
        <v>1</v>
      </c>
      <c r="K277" s="90"/>
      <c r="L277" s="90"/>
      <c r="M277" s="87"/>
      <c r="N277" s="146"/>
      <c r="O277" s="201"/>
      <c r="P277" s="201"/>
      <c r="Q277" s="90"/>
      <c r="R277" s="20"/>
      <c r="S277" s="20"/>
      <c r="U277" s="20"/>
    </row>
    <row r="278" spans="1:21" s="3" customFormat="1" ht="15" customHeight="1">
      <c r="A278" s="10"/>
      <c r="B278" s="21" t="s">
        <v>258</v>
      </c>
      <c r="C278" s="14"/>
      <c r="D278" s="10"/>
      <c r="E278" s="21"/>
      <c r="F278" s="22"/>
      <c r="G278" s="19" t="s">
        <v>47</v>
      </c>
      <c r="H278" s="116">
        <v>2</v>
      </c>
      <c r="I278" s="117"/>
      <c r="J278" s="117"/>
      <c r="K278" s="117"/>
      <c r="L278" s="117"/>
      <c r="M278" s="117"/>
      <c r="N278" s="117"/>
      <c r="O278" s="99"/>
      <c r="P278" s="90"/>
      <c r="Q278" s="119"/>
      <c r="R278" s="20"/>
      <c r="S278" s="20"/>
      <c r="U278" s="20"/>
    </row>
    <row r="279" spans="1:21" s="3" customFormat="1" ht="15" customHeight="1">
      <c r="A279" s="10">
        <v>251</v>
      </c>
      <c r="B279" s="21" t="s">
        <v>210</v>
      </c>
      <c r="C279" s="14" t="s">
        <v>19</v>
      </c>
      <c r="D279" s="10"/>
      <c r="E279" s="21" t="s">
        <v>24</v>
      </c>
      <c r="F279" s="23"/>
      <c r="G279" s="19" t="s">
        <v>22</v>
      </c>
      <c r="H279" s="116">
        <v>6</v>
      </c>
      <c r="I279" s="87">
        <v>2</v>
      </c>
      <c r="J279" s="87">
        <v>2</v>
      </c>
      <c r="K279" s="90">
        <v>882.84</v>
      </c>
      <c r="L279" s="90">
        <v>882.84</v>
      </c>
      <c r="M279" s="87">
        <f t="shared" ref="M279" si="32">K279-L279</f>
        <v>0</v>
      </c>
      <c r="N279" s="146">
        <v>6</v>
      </c>
      <c r="O279" s="201">
        <v>7969.29</v>
      </c>
      <c r="P279" s="201">
        <v>7969.29</v>
      </c>
      <c r="Q279" s="119">
        <f>O279-P279</f>
        <v>0</v>
      </c>
      <c r="R279" s="20">
        <f>P279+L279</f>
        <v>8852.1299999999992</v>
      </c>
    </row>
    <row r="280" spans="1:21" s="3" customFormat="1" ht="15" customHeight="1">
      <c r="A280" s="10">
        <v>252</v>
      </c>
      <c r="B280" s="21" t="s">
        <v>210</v>
      </c>
      <c r="C280" s="14" t="s">
        <v>19</v>
      </c>
      <c r="D280" s="10"/>
      <c r="E280" s="21" t="s">
        <v>24</v>
      </c>
      <c r="F280" s="22"/>
      <c r="G280" s="19" t="s">
        <v>25</v>
      </c>
      <c r="H280" s="80"/>
      <c r="I280" s="84"/>
      <c r="J280" s="84"/>
      <c r="K280" s="84"/>
      <c r="L280" s="84"/>
      <c r="M280" s="84"/>
      <c r="N280" s="104"/>
      <c r="O280" s="104"/>
      <c r="P280" s="104"/>
      <c r="Q280" s="84"/>
    </row>
    <row r="281" spans="1:21" s="3" customFormat="1" ht="15" customHeight="1">
      <c r="A281" s="10">
        <v>253</v>
      </c>
      <c r="B281" s="21" t="s">
        <v>211</v>
      </c>
      <c r="C281" s="14" t="s">
        <v>19</v>
      </c>
      <c r="D281" s="10"/>
      <c r="E281" s="21"/>
      <c r="F281" s="22"/>
      <c r="G281" s="19" t="s">
        <v>21</v>
      </c>
      <c r="H281" s="80"/>
      <c r="I281" s="115"/>
      <c r="J281" s="127"/>
      <c r="K281" s="143"/>
      <c r="L281" s="143"/>
      <c r="M281" s="127"/>
      <c r="N281" s="202"/>
      <c r="O281" s="203"/>
      <c r="P281" s="203"/>
      <c r="Q281" s="84"/>
      <c r="R281" s="20"/>
      <c r="S281" s="20"/>
      <c r="U281" s="20"/>
    </row>
    <row r="282" spans="1:21" s="3" customFormat="1" ht="15" customHeight="1">
      <c r="A282" s="10">
        <v>254</v>
      </c>
      <c r="B282" s="21" t="s">
        <v>212</v>
      </c>
      <c r="C282" s="14"/>
      <c r="D282" s="10"/>
      <c r="E282" s="21"/>
      <c r="F282" s="22"/>
      <c r="G282" s="19" t="s">
        <v>22</v>
      </c>
      <c r="H282" s="92">
        <v>7</v>
      </c>
      <c r="I282" s="165"/>
      <c r="J282" s="204"/>
      <c r="K282" s="204"/>
      <c r="L282" s="204"/>
      <c r="M282" s="87">
        <f>K282-L282</f>
        <v>0</v>
      </c>
      <c r="N282" s="146">
        <v>5</v>
      </c>
      <c r="O282" s="201">
        <v>9522.11</v>
      </c>
      <c r="P282" s="201">
        <v>9522.11</v>
      </c>
      <c r="Q282" s="90">
        <f>O282-P282</f>
        <v>0</v>
      </c>
      <c r="R282" s="20">
        <f>P282+L282</f>
        <v>9522.11</v>
      </c>
      <c r="S282" s="20"/>
      <c r="U282" s="20"/>
    </row>
    <row r="283" spans="1:21" s="3" customFormat="1" ht="15" customHeight="1">
      <c r="A283" s="10">
        <v>258</v>
      </c>
      <c r="B283" s="34" t="s">
        <v>212</v>
      </c>
      <c r="C283" s="14"/>
      <c r="D283" s="58"/>
      <c r="E283" s="21"/>
      <c r="F283" s="23"/>
      <c r="G283" s="19" t="s">
        <v>25</v>
      </c>
      <c r="H283" s="177">
        <v>3</v>
      </c>
      <c r="I283" s="87"/>
      <c r="J283" s="87"/>
      <c r="K283" s="87"/>
      <c r="L283" s="87"/>
      <c r="M283" s="87"/>
      <c r="N283" s="87">
        <v>1</v>
      </c>
      <c r="O283" s="87"/>
      <c r="P283" s="87"/>
      <c r="Q283" s="90"/>
      <c r="R283" s="20"/>
      <c r="S283" s="20"/>
      <c r="U283" s="20"/>
    </row>
    <row r="284" spans="1:21" s="3" customFormat="1" ht="15" customHeight="1">
      <c r="A284" s="10">
        <v>255</v>
      </c>
      <c r="B284" s="21" t="s">
        <v>213</v>
      </c>
      <c r="C284" s="14"/>
      <c r="D284" s="10"/>
      <c r="E284" s="21"/>
      <c r="F284" s="22"/>
      <c r="G284" s="19" t="s">
        <v>22</v>
      </c>
      <c r="H284" s="92"/>
      <c r="I284" s="205"/>
      <c r="J284" s="206"/>
      <c r="K284" s="204"/>
      <c r="L284" s="204"/>
      <c r="M284" s="87">
        <f>K284-L284</f>
        <v>0</v>
      </c>
      <c r="N284" s="146"/>
      <c r="O284" s="201"/>
      <c r="P284" s="201"/>
      <c r="Q284" s="90">
        <f>O284-P284</f>
        <v>0</v>
      </c>
      <c r="R284" s="20">
        <f t="shared" ref="R284:R286" si="33">P284+L284</f>
        <v>0</v>
      </c>
      <c r="S284" s="20"/>
      <c r="U284" s="20"/>
    </row>
    <row r="285" spans="1:21" s="3" customFormat="1" ht="15" customHeight="1">
      <c r="A285" s="10">
        <v>256</v>
      </c>
      <c r="B285" s="21" t="s">
        <v>214</v>
      </c>
      <c r="C285" s="14" t="s">
        <v>19</v>
      </c>
      <c r="D285" s="10"/>
      <c r="E285" s="21" t="s">
        <v>215</v>
      </c>
      <c r="F285" s="23"/>
      <c r="G285" s="19" t="s">
        <v>22</v>
      </c>
      <c r="H285" s="92">
        <v>4</v>
      </c>
      <c r="I285" s="87"/>
      <c r="J285" s="87"/>
      <c r="K285" s="87"/>
      <c r="L285" s="87"/>
      <c r="M285" s="87">
        <f>K285-L285</f>
        <v>0</v>
      </c>
      <c r="N285" s="87"/>
      <c r="O285" s="87"/>
      <c r="P285" s="87"/>
      <c r="Q285" s="90">
        <f>O285-P285</f>
        <v>0</v>
      </c>
      <c r="R285" s="20">
        <f t="shared" si="33"/>
        <v>0</v>
      </c>
    </row>
    <row r="286" spans="1:21" s="3" customFormat="1" ht="15" customHeight="1">
      <c r="A286" s="10">
        <v>257</v>
      </c>
      <c r="B286" s="34" t="s">
        <v>216</v>
      </c>
      <c r="C286" s="14" t="s">
        <v>19</v>
      </c>
      <c r="D286" s="58"/>
      <c r="E286" s="21" t="s">
        <v>24</v>
      </c>
      <c r="F286" s="23"/>
      <c r="G286" s="19" t="s">
        <v>22</v>
      </c>
      <c r="H286" s="177">
        <v>3</v>
      </c>
      <c r="I286" s="87"/>
      <c r="J286" s="87"/>
      <c r="K286" s="87"/>
      <c r="L286" s="87"/>
      <c r="M286" s="87">
        <f>K286-L286</f>
        <v>0</v>
      </c>
      <c r="N286" s="87"/>
      <c r="O286" s="87"/>
      <c r="P286" s="87"/>
      <c r="Q286" s="90">
        <f>O286-P286</f>
        <v>0</v>
      </c>
      <c r="R286" s="20">
        <f t="shared" si="33"/>
        <v>0</v>
      </c>
    </row>
    <row r="287" spans="1:21" s="3" customFormat="1" ht="15" customHeight="1">
      <c r="A287" s="10">
        <v>259</v>
      </c>
      <c r="B287" s="21" t="s">
        <v>216</v>
      </c>
      <c r="C287" s="14" t="s">
        <v>19</v>
      </c>
      <c r="D287" s="10"/>
      <c r="E287" s="21" t="s">
        <v>24</v>
      </c>
      <c r="F287" s="22"/>
      <c r="G287" s="19" t="s">
        <v>25</v>
      </c>
      <c r="H287" s="80"/>
      <c r="I287" s="84"/>
      <c r="J287" s="84"/>
      <c r="K287" s="84"/>
      <c r="L287" s="84"/>
      <c r="M287" s="84"/>
      <c r="N287" s="84"/>
      <c r="O287" s="84"/>
      <c r="P287" s="84"/>
      <c r="Q287" s="84"/>
      <c r="R287" s="20"/>
      <c r="S287" s="20"/>
      <c r="U287" s="20"/>
    </row>
    <row r="288" spans="1:21" s="3" customFormat="1" ht="15" customHeight="1">
      <c r="A288" s="10">
        <v>260</v>
      </c>
      <c r="B288" s="21" t="s">
        <v>217</v>
      </c>
      <c r="C288" s="14" t="s">
        <v>19</v>
      </c>
      <c r="D288" s="10"/>
      <c r="E288" s="21" t="s">
        <v>43</v>
      </c>
      <c r="F288" s="23"/>
      <c r="G288" s="19" t="s">
        <v>22</v>
      </c>
      <c r="H288" s="92">
        <v>4</v>
      </c>
      <c r="I288" s="87">
        <v>2</v>
      </c>
      <c r="J288" s="87">
        <v>2</v>
      </c>
      <c r="K288" s="87">
        <f>1589.11+1156.1</f>
        <v>2745.21</v>
      </c>
      <c r="L288" s="87">
        <v>1589.11</v>
      </c>
      <c r="M288" s="87">
        <f>K288-L288</f>
        <v>1156.1000000000001</v>
      </c>
      <c r="N288" s="87">
        <v>12</v>
      </c>
      <c r="O288" s="87">
        <v>40145.800000000003</v>
      </c>
      <c r="P288" s="87">
        <v>31432.79</v>
      </c>
      <c r="Q288" s="90">
        <f>O288-P288</f>
        <v>8713.010000000002</v>
      </c>
      <c r="R288" s="20">
        <f>P288+L288</f>
        <v>33021.9</v>
      </c>
    </row>
    <row r="289" spans="1:21" s="3" customFormat="1" ht="15" customHeight="1">
      <c r="A289" s="10">
        <v>261</v>
      </c>
      <c r="B289" s="21" t="s">
        <v>217</v>
      </c>
      <c r="C289" s="14" t="s">
        <v>19</v>
      </c>
      <c r="D289" s="10"/>
      <c r="E289" s="21" t="s">
        <v>43</v>
      </c>
      <c r="F289" s="22"/>
      <c r="G289" s="19" t="s">
        <v>44</v>
      </c>
      <c r="H289" s="80"/>
      <c r="I289" s="105"/>
      <c r="J289" s="105"/>
      <c r="K289" s="104"/>
      <c r="L289" s="104"/>
      <c r="M289" s="105"/>
      <c r="N289" s="107"/>
      <c r="O289" s="229"/>
      <c r="P289" s="107"/>
      <c r="Q289" s="107"/>
    </row>
    <row r="290" spans="1:21" s="3" customFormat="1" ht="15" customHeight="1">
      <c r="A290" s="10">
        <v>262</v>
      </c>
      <c r="B290" s="21" t="s">
        <v>218</v>
      </c>
      <c r="C290" s="14"/>
      <c r="D290" s="10"/>
      <c r="E290" s="21" t="s">
        <v>24</v>
      </c>
      <c r="F290" s="23"/>
      <c r="G290" s="19" t="s">
        <v>25</v>
      </c>
      <c r="H290" s="92"/>
      <c r="I290" s="87"/>
      <c r="J290" s="87"/>
      <c r="K290" s="90"/>
      <c r="L290" s="90"/>
      <c r="M290" s="87"/>
      <c r="N290" s="87">
        <v>2</v>
      </c>
      <c r="O290" s="87"/>
      <c r="P290" s="87"/>
      <c r="Q290" s="90"/>
      <c r="R290" s="20"/>
      <c r="S290" s="20"/>
      <c r="U290" s="20"/>
    </row>
    <row r="291" spans="1:21" s="3" customFormat="1" ht="15" customHeight="1">
      <c r="A291" s="10">
        <v>263</v>
      </c>
      <c r="B291" s="21" t="s">
        <v>219</v>
      </c>
      <c r="C291" s="14" t="s">
        <v>19</v>
      </c>
      <c r="D291" s="10"/>
      <c r="E291" s="21" t="s">
        <v>24</v>
      </c>
      <c r="F291" s="23"/>
      <c r="G291" s="19" t="s">
        <v>22</v>
      </c>
      <c r="H291" s="92"/>
      <c r="I291" s="87"/>
      <c r="J291" s="87"/>
      <c r="K291" s="90"/>
      <c r="L291" s="90"/>
      <c r="M291" s="87">
        <f>K291-L291</f>
        <v>0</v>
      </c>
      <c r="N291" s="146"/>
      <c r="O291" s="201"/>
      <c r="P291" s="201"/>
      <c r="Q291" s="90">
        <f>O291-P291</f>
        <v>0</v>
      </c>
      <c r="R291" s="20">
        <f t="shared" ref="R291:R292" si="34">P291+L291</f>
        <v>0</v>
      </c>
      <c r="S291" s="20"/>
      <c r="U291" s="20"/>
    </row>
    <row r="292" spans="1:21" s="3" customFormat="1" ht="15" customHeight="1">
      <c r="A292" s="10">
        <v>264</v>
      </c>
      <c r="B292" s="21" t="s">
        <v>220</v>
      </c>
      <c r="C292" s="14" t="s">
        <v>19</v>
      </c>
      <c r="D292" s="10"/>
      <c r="E292" s="21" t="s">
        <v>221</v>
      </c>
      <c r="F292" s="22"/>
      <c r="G292" s="19" t="s">
        <v>22</v>
      </c>
      <c r="H292" s="92"/>
      <c r="I292" s="87"/>
      <c r="J292" s="87"/>
      <c r="K292" s="87"/>
      <c r="L292" s="87"/>
      <c r="M292" s="87">
        <f>K292-L292</f>
        <v>0</v>
      </c>
      <c r="N292" s="87"/>
      <c r="O292" s="90"/>
      <c r="P292" s="90"/>
      <c r="Q292" s="90">
        <f>O292-P292</f>
        <v>0</v>
      </c>
      <c r="R292" s="20">
        <f t="shared" si="34"/>
        <v>0</v>
      </c>
      <c r="S292" s="20"/>
      <c r="U292" s="20"/>
    </row>
    <row r="293" spans="1:21" s="3" customFormat="1" ht="15" customHeight="1">
      <c r="A293" s="10">
        <v>265</v>
      </c>
      <c r="B293" s="21" t="s">
        <v>220</v>
      </c>
      <c r="C293" s="14" t="s">
        <v>19</v>
      </c>
      <c r="D293" s="10"/>
      <c r="E293" s="21" t="s">
        <v>221</v>
      </c>
      <c r="F293" s="59"/>
      <c r="G293" s="19" t="s">
        <v>47</v>
      </c>
      <c r="H293" s="80"/>
      <c r="I293" s="84"/>
      <c r="J293" s="84"/>
      <c r="K293" s="138"/>
      <c r="L293" s="138"/>
      <c r="M293" s="84"/>
      <c r="N293" s="84"/>
      <c r="O293" s="138">
        <v>2732.6</v>
      </c>
      <c r="P293" s="138">
        <v>2732.6</v>
      </c>
      <c r="Q293" s="138">
        <v>0</v>
      </c>
      <c r="R293" s="18"/>
    </row>
    <row r="294" spans="1:21" s="3" customFormat="1" ht="15" customHeight="1">
      <c r="A294" s="10">
        <v>266</v>
      </c>
      <c r="B294" s="21" t="s">
        <v>222</v>
      </c>
      <c r="C294" s="14" t="s">
        <v>19</v>
      </c>
      <c r="D294" s="10"/>
      <c r="E294" s="21" t="s">
        <v>24</v>
      </c>
      <c r="F294" s="23"/>
      <c r="G294" s="19" t="s">
        <v>22</v>
      </c>
      <c r="H294" s="85">
        <v>8</v>
      </c>
      <c r="I294" s="87">
        <v>5</v>
      </c>
      <c r="J294" s="87">
        <v>5</v>
      </c>
      <c r="K294" s="90">
        <v>10014.49</v>
      </c>
      <c r="L294" s="90">
        <v>10014.49</v>
      </c>
      <c r="M294" s="87">
        <f>K294-L294</f>
        <v>0</v>
      </c>
      <c r="N294" s="87">
        <v>6</v>
      </c>
      <c r="O294" s="87">
        <f>8961.38+16395.6+1286.42</f>
        <v>26643.399999999994</v>
      </c>
      <c r="P294" s="87">
        <v>8961.3799999999992</v>
      </c>
      <c r="Q294" s="90">
        <f>O294-P294</f>
        <v>17682.019999999997</v>
      </c>
      <c r="R294" s="20">
        <f>P294+L294</f>
        <v>18975.87</v>
      </c>
      <c r="S294" s="20"/>
      <c r="U294" s="20"/>
    </row>
    <row r="295" spans="1:21" s="3" customFormat="1" ht="15" customHeight="1">
      <c r="A295" s="10">
        <v>267</v>
      </c>
      <c r="B295" s="21" t="s">
        <v>222</v>
      </c>
      <c r="C295" s="48" t="s">
        <v>19</v>
      </c>
      <c r="D295" s="10"/>
      <c r="E295" s="21" t="s">
        <v>24</v>
      </c>
      <c r="F295" s="22"/>
      <c r="G295" s="19" t="s">
        <v>25</v>
      </c>
      <c r="H295" s="162">
        <v>2</v>
      </c>
      <c r="I295" s="84"/>
      <c r="J295" s="84"/>
      <c r="K295" s="84"/>
      <c r="L295" s="84"/>
      <c r="M295" s="84"/>
      <c r="N295" s="104">
        <v>1</v>
      </c>
      <c r="O295" s="104"/>
      <c r="P295" s="104"/>
      <c r="Q295" s="84"/>
    </row>
    <row r="296" spans="1:21" s="3" customFormat="1" ht="15" customHeight="1">
      <c r="A296" s="10">
        <v>268</v>
      </c>
      <c r="B296" s="60" t="s">
        <v>223</v>
      </c>
      <c r="C296" s="14" t="s">
        <v>19</v>
      </c>
      <c r="D296" s="10"/>
      <c r="E296" s="21" t="s">
        <v>24</v>
      </c>
      <c r="F296" s="23"/>
      <c r="G296" s="19" t="s">
        <v>22</v>
      </c>
      <c r="H296" s="116"/>
      <c r="I296" s="117"/>
      <c r="J296" s="117"/>
      <c r="K296" s="117"/>
      <c r="L296" s="117"/>
      <c r="M296" s="87">
        <f>K296-L296</f>
        <v>0</v>
      </c>
      <c r="N296" s="117"/>
      <c r="O296" s="117"/>
      <c r="P296" s="117"/>
      <c r="Q296" s="90">
        <f>O296-P296</f>
        <v>0</v>
      </c>
      <c r="R296" s="20">
        <f>P296+L296</f>
        <v>0</v>
      </c>
      <c r="S296" s="20"/>
      <c r="U296" s="20"/>
    </row>
    <row r="297" spans="1:21" s="3" customFormat="1" ht="15" customHeight="1">
      <c r="A297" s="10">
        <v>269</v>
      </c>
      <c r="B297" s="60" t="s">
        <v>224</v>
      </c>
      <c r="C297" s="14" t="s">
        <v>19</v>
      </c>
      <c r="D297" s="10"/>
      <c r="E297" s="21"/>
      <c r="F297" s="22"/>
      <c r="G297" s="19" t="s">
        <v>21</v>
      </c>
      <c r="H297" s="80"/>
      <c r="I297" s="155"/>
      <c r="J297" s="155"/>
      <c r="K297" s="155"/>
      <c r="L297" s="155"/>
      <c r="M297" s="84"/>
      <c r="N297" s="84"/>
      <c r="O297" s="84"/>
      <c r="P297" s="84"/>
      <c r="Q297" s="84"/>
    </row>
    <row r="298" spans="1:21" s="3" customFormat="1" ht="15" customHeight="1">
      <c r="A298" s="10">
        <v>270</v>
      </c>
      <c r="B298" s="21" t="s">
        <v>225</v>
      </c>
      <c r="C298" s="14" t="s">
        <v>19</v>
      </c>
      <c r="D298" s="10"/>
      <c r="E298" s="21" t="s">
        <v>226</v>
      </c>
      <c r="F298" s="23"/>
      <c r="G298" s="19" t="s">
        <v>22</v>
      </c>
      <c r="H298" s="92">
        <v>12</v>
      </c>
      <c r="I298" s="87">
        <v>5</v>
      </c>
      <c r="J298" s="87">
        <v>6</v>
      </c>
      <c r="K298" s="90">
        <v>5386.66</v>
      </c>
      <c r="L298" s="90">
        <v>5386.66</v>
      </c>
      <c r="M298" s="87">
        <f>K298-L298</f>
        <v>0</v>
      </c>
      <c r="N298" s="87">
        <v>7</v>
      </c>
      <c r="O298" s="87">
        <v>19692.63</v>
      </c>
      <c r="P298" s="87">
        <v>19692.63</v>
      </c>
      <c r="Q298" s="90">
        <f>O298-P298</f>
        <v>0</v>
      </c>
      <c r="R298" s="20">
        <f>P298+L298</f>
        <v>25079.29</v>
      </c>
      <c r="S298" s="20"/>
      <c r="U298" s="20"/>
    </row>
    <row r="299" spans="1:21" s="3" customFormat="1" ht="15" customHeight="1">
      <c r="A299" s="10">
        <v>271</v>
      </c>
      <c r="B299" s="21" t="s">
        <v>225</v>
      </c>
      <c r="C299" s="14" t="s">
        <v>19</v>
      </c>
      <c r="D299" s="10"/>
      <c r="E299" s="21" t="s">
        <v>226</v>
      </c>
      <c r="F299" s="22"/>
      <c r="G299" s="19" t="s">
        <v>25</v>
      </c>
      <c r="H299" s="80"/>
      <c r="I299" s="84"/>
      <c r="J299" s="84"/>
      <c r="K299" s="84"/>
      <c r="L299" s="84"/>
      <c r="M299" s="84"/>
      <c r="N299" s="104"/>
      <c r="O299" s="104"/>
      <c r="P299" s="104"/>
      <c r="Q299" s="84"/>
    </row>
    <row r="300" spans="1:21" s="3" customFormat="1" ht="15" customHeight="1">
      <c r="A300" s="10">
        <v>272</v>
      </c>
      <c r="B300" s="21" t="s">
        <v>227</v>
      </c>
      <c r="C300" s="14" t="s">
        <v>19</v>
      </c>
      <c r="D300" s="10"/>
      <c r="E300" s="21"/>
      <c r="F300" s="22"/>
      <c r="G300" s="19" t="s">
        <v>33</v>
      </c>
      <c r="H300" s="80"/>
      <c r="I300" s="103"/>
      <c r="J300" s="103"/>
      <c r="K300" s="104"/>
      <c r="L300" s="104"/>
      <c r="M300" s="103"/>
      <c r="N300" s="84">
        <v>2</v>
      </c>
      <c r="O300" s="84">
        <v>2574.9499999999998</v>
      </c>
      <c r="P300" s="84">
        <v>2574.9499999999998</v>
      </c>
      <c r="Q300" s="84"/>
    </row>
    <row r="301" spans="1:21" s="3" customFormat="1" ht="15" customHeight="1">
      <c r="A301" s="10"/>
      <c r="B301" s="21" t="s">
        <v>227</v>
      </c>
      <c r="C301" s="14"/>
      <c r="D301" s="10"/>
      <c r="E301" s="21"/>
      <c r="F301" s="22"/>
      <c r="G301" s="19" t="s">
        <v>22</v>
      </c>
      <c r="H301" s="80">
        <v>1</v>
      </c>
      <c r="I301" s="103"/>
      <c r="J301" s="103"/>
      <c r="K301" s="104"/>
      <c r="L301" s="104"/>
      <c r="M301" s="87">
        <f>K301-L301</f>
        <v>0</v>
      </c>
      <c r="N301" s="84"/>
      <c r="O301" s="84"/>
      <c r="P301" s="84"/>
      <c r="Q301" s="90">
        <f>O301-P301</f>
        <v>0</v>
      </c>
      <c r="R301" s="20">
        <f t="shared" ref="R301:R303" si="35">P301+L301</f>
        <v>0</v>
      </c>
    </row>
    <row r="302" spans="1:21" s="3" customFormat="1" ht="15" customHeight="1">
      <c r="A302" s="10">
        <v>273</v>
      </c>
      <c r="B302" s="21" t="s">
        <v>228</v>
      </c>
      <c r="C302" s="14" t="s">
        <v>19</v>
      </c>
      <c r="D302" s="10"/>
      <c r="E302" s="21" t="s">
        <v>215</v>
      </c>
      <c r="F302" s="23"/>
      <c r="G302" s="19" t="s">
        <v>22</v>
      </c>
      <c r="H302" s="92">
        <v>12</v>
      </c>
      <c r="I302" s="87">
        <v>4</v>
      </c>
      <c r="J302" s="87">
        <v>4</v>
      </c>
      <c r="K302" s="87">
        <v>4409.58</v>
      </c>
      <c r="L302" s="87">
        <v>4409.58</v>
      </c>
      <c r="M302" s="87">
        <f t="shared" ref="M302:M303" si="36">K302-L302</f>
        <v>0</v>
      </c>
      <c r="N302" s="87">
        <v>11</v>
      </c>
      <c r="O302" s="90">
        <v>20364.900000000001</v>
      </c>
      <c r="P302" s="90">
        <v>20364.900000000001</v>
      </c>
      <c r="Q302" s="90">
        <f>O302-P302</f>
        <v>0</v>
      </c>
      <c r="R302" s="20">
        <f t="shared" si="35"/>
        <v>24774.480000000003</v>
      </c>
      <c r="S302" s="20"/>
      <c r="U302" s="20"/>
    </row>
    <row r="303" spans="1:21" s="3" customFormat="1" ht="15" customHeight="1">
      <c r="A303" s="10">
        <v>274</v>
      </c>
      <c r="B303" s="21" t="s">
        <v>229</v>
      </c>
      <c r="C303" s="14" t="s">
        <v>19</v>
      </c>
      <c r="D303" s="10"/>
      <c r="E303" s="21" t="s">
        <v>24</v>
      </c>
      <c r="F303" s="23"/>
      <c r="G303" s="19" t="s">
        <v>22</v>
      </c>
      <c r="H303" s="92">
        <v>17</v>
      </c>
      <c r="I303" s="87">
        <v>1</v>
      </c>
      <c r="J303" s="87">
        <v>1</v>
      </c>
      <c r="K303" s="87">
        <v>1050.49</v>
      </c>
      <c r="L303" s="87">
        <v>1050.49</v>
      </c>
      <c r="M303" s="87">
        <f t="shared" si="36"/>
        <v>0</v>
      </c>
      <c r="N303" s="87">
        <v>4</v>
      </c>
      <c r="O303" s="90">
        <f>24310.11+5426.44</f>
        <v>29736.55</v>
      </c>
      <c r="P303" s="90">
        <f>24310.11+5426.44</f>
        <v>29736.55</v>
      </c>
      <c r="Q303" s="90">
        <f>O303-P303</f>
        <v>0</v>
      </c>
      <c r="R303" s="20">
        <f t="shared" si="35"/>
        <v>30787.040000000001</v>
      </c>
      <c r="S303" s="20"/>
      <c r="U303" s="20"/>
    </row>
    <row r="304" spans="1:21" s="3" customFormat="1" ht="15" customHeight="1">
      <c r="A304" s="10">
        <v>275</v>
      </c>
      <c r="B304" s="61" t="s">
        <v>229</v>
      </c>
      <c r="C304" s="14" t="s">
        <v>19</v>
      </c>
      <c r="D304" s="10"/>
      <c r="E304" s="21" t="s">
        <v>24</v>
      </c>
      <c r="F304" s="58"/>
      <c r="G304" s="24" t="s">
        <v>25</v>
      </c>
      <c r="H304" s="167"/>
      <c r="I304" s="155"/>
      <c r="J304" s="155"/>
      <c r="K304" s="155"/>
      <c r="L304" s="155"/>
      <c r="M304" s="84"/>
      <c r="N304" s="84"/>
      <c r="O304" s="84"/>
      <c r="P304" s="84"/>
      <c r="Q304" s="84"/>
    </row>
    <row r="305" spans="1:21" s="3" customFormat="1" ht="15" customHeight="1">
      <c r="A305" s="10">
        <v>276</v>
      </c>
      <c r="B305" s="61" t="s">
        <v>230</v>
      </c>
      <c r="C305" s="14" t="s">
        <v>54</v>
      </c>
      <c r="D305" s="10" t="s">
        <v>69</v>
      </c>
      <c r="E305" s="21" t="s">
        <v>24</v>
      </c>
      <c r="F305" s="58"/>
      <c r="G305" s="19" t="s">
        <v>22</v>
      </c>
      <c r="H305" s="177">
        <v>5</v>
      </c>
      <c r="I305" s="87">
        <v>1</v>
      </c>
      <c r="J305" s="87">
        <v>1</v>
      </c>
      <c r="K305" s="87">
        <v>4786.25</v>
      </c>
      <c r="L305" s="87"/>
      <c r="M305" s="87">
        <f>K305-L305</f>
        <v>4786.25</v>
      </c>
      <c r="N305" s="87">
        <v>1</v>
      </c>
      <c r="O305" s="87">
        <v>8968.24</v>
      </c>
      <c r="P305" s="87">
        <v>8968.24</v>
      </c>
      <c r="Q305" s="90">
        <f>O305-P305</f>
        <v>0</v>
      </c>
      <c r="R305" s="20">
        <f>P305+L305</f>
        <v>8968.24</v>
      </c>
      <c r="S305" s="20"/>
      <c r="U305" s="20"/>
    </row>
    <row r="306" spans="1:21" s="3" customFormat="1" ht="15" customHeight="1">
      <c r="A306" s="10">
        <v>277</v>
      </c>
      <c r="B306" s="21" t="s">
        <v>230</v>
      </c>
      <c r="C306" s="14" t="s">
        <v>54</v>
      </c>
      <c r="D306" s="10" t="s">
        <v>69</v>
      </c>
      <c r="E306" s="21" t="s">
        <v>24</v>
      </c>
      <c r="F306" s="23"/>
      <c r="G306" s="19" t="s">
        <v>25</v>
      </c>
      <c r="H306" s="80">
        <v>1</v>
      </c>
      <c r="I306" s="84"/>
      <c r="J306" s="84"/>
      <c r="K306" s="84"/>
      <c r="L306" s="84"/>
      <c r="M306" s="84"/>
      <c r="N306" s="84"/>
      <c r="O306" s="84"/>
      <c r="P306" s="84"/>
      <c r="Q306" s="138"/>
      <c r="R306" s="18"/>
    </row>
    <row r="307" spans="1:21" s="3" customFormat="1" ht="15" customHeight="1">
      <c r="A307" s="10">
        <v>278</v>
      </c>
      <c r="B307" s="62" t="s">
        <v>231</v>
      </c>
      <c r="C307" s="63" t="s">
        <v>19</v>
      </c>
      <c r="D307" s="64"/>
      <c r="E307" s="62" t="s">
        <v>24</v>
      </c>
      <c r="F307" s="65"/>
      <c r="G307" s="66" t="s">
        <v>22</v>
      </c>
      <c r="H307" s="92">
        <v>7</v>
      </c>
      <c r="I307" s="87"/>
      <c r="J307" s="87"/>
      <c r="K307" s="87"/>
      <c r="L307" s="87"/>
      <c r="M307" s="87">
        <f>K307-L307</f>
        <v>0</v>
      </c>
      <c r="N307" s="87">
        <v>9</v>
      </c>
      <c r="O307" s="87">
        <v>13678.96</v>
      </c>
      <c r="P307" s="87">
        <v>13678.96</v>
      </c>
      <c r="Q307" s="90">
        <f>O307-P307</f>
        <v>0</v>
      </c>
      <c r="R307" s="20">
        <f>P307+L307</f>
        <v>13678.96</v>
      </c>
      <c r="S307" s="20"/>
      <c r="U307" s="20"/>
    </row>
    <row r="308" spans="1:21" s="3" customFormat="1" ht="15" customHeight="1">
      <c r="A308" s="10">
        <v>279</v>
      </c>
      <c r="B308" s="21" t="s">
        <v>232</v>
      </c>
      <c r="C308" s="42" t="s">
        <v>19</v>
      </c>
      <c r="D308" s="50"/>
      <c r="E308" s="21" t="s">
        <v>24</v>
      </c>
      <c r="F308" s="51"/>
      <c r="G308" s="19" t="s">
        <v>25</v>
      </c>
      <c r="H308" s="181"/>
      <c r="I308" s="84"/>
      <c r="J308" s="84"/>
      <c r="K308" s="138"/>
      <c r="L308" s="138"/>
      <c r="M308" s="84"/>
      <c r="N308" s="104"/>
      <c r="O308" s="104"/>
      <c r="P308" s="104"/>
      <c r="Q308" s="84"/>
      <c r="R308" s="18"/>
    </row>
    <row r="309" spans="1:21" s="3" customFormat="1" ht="15" customHeight="1">
      <c r="A309" s="10">
        <v>280</v>
      </c>
      <c r="B309" s="21" t="s">
        <v>233</v>
      </c>
      <c r="C309" s="42" t="s">
        <v>19</v>
      </c>
      <c r="D309" s="43"/>
      <c r="E309" s="21" t="s">
        <v>24</v>
      </c>
      <c r="F309" s="23"/>
      <c r="G309" s="19" t="s">
        <v>22</v>
      </c>
      <c r="H309" s="177"/>
      <c r="I309" s="87"/>
      <c r="J309" s="87"/>
      <c r="K309" s="87"/>
      <c r="L309" s="87"/>
      <c r="M309" s="87">
        <f>K309-L309</f>
        <v>0</v>
      </c>
      <c r="N309" s="87"/>
      <c r="O309" s="87"/>
      <c r="P309" s="87"/>
      <c r="Q309" s="90">
        <f>O309-P309</f>
        <v>0</v>
      </c>
      <c r="R309" s="20">
        <f t="shared" ref="R309:R310" si="37">P309+L309</f>
        <v>0</v>
      </c>
      <c r="S309" s="20"/>
      <c r="U309" s="20"/>
    </row>
    <row r="310" spans="1:21" s="3" customFormat="1" ht="15" customHeight="1">
      <c r="A310" s="10">
        <v>281</v>
      </c>
      <c r="B310" s="21" t="s">
        <v>234</v>
      </c>
      <c r="C310" s="42" t="s">
        <v>19</v>
      </c>
      <c r="D310" s="64"/>
      <c r="E310" s="21" t="s">
        <v>235</v>
      </c>
      <c r="F310" s="23"/>
      <c r="G310" s="27" t="s">
        <v>22</v>
      </c>
      <c r="H310" s="92"/>
      <c r="I310" s="87"/>
      <c r="J310" s="87"/>
      <c r="K310" s="87"/>
      <c r="L310" s="87"/>
      <c r="M310" s="87">
        <f>K310-L310</f>
        <v>0</v>
      </c>
      <c r="N310" s="87"/>
      <c r="O310" s="90"/>
      <c r="P310" s="90"/>
      <c r="Q310" s="90">
        <f>O310-P310</f>
        <v>0</v>
      </c>
      <c r="R310" s="20">
        <f t="shared" si="37"/>
        <v>0</v>
      </c>
      <c r="S310" s="20"/>
      <c r="U310" s="20"/>
    </row>
    <row r="311" spans="1:21" s="3" customFormat="1" ht="15" customHeight="1">
      <c r="A311" s="10">
        <v>282</v>
      </c>
      <c r="B311" s="29" t="s">
        <v>234</v>
      </c>
      <c r="C311" s="42" t="s">
        <v>19</v>
      </c>
      <c r="D311" s="215"/>
      <c r="E311" s="21" t="s">
        <v>235</v>
      </c>
      <c r="F311" s="67"/>
      <c r="G311" s="68" t="s">
        <v>25</v>
      </c>
      <c r="H311" s="167"/>
      <c r="I311" s="84"/>
      <c r="J311" s="84"/>
      <c r="K311" s="84"/>
      <c r="L311" s="84"/>
      <c r="M311" s="84"/>
      <c r="N311" s="84"/>
      <c r="O311" s="138"/>
      <c r="P311" s="155"/>
      <c r="Q311" s="84"/>
      <c r="R311" s="20"/>
      <c r="S311" s="20"/>
      <c r="U311" s="20"/>
    </row>
    <row r="312" spans="1:21" s="3" customFormat="1" ht="13.15" customHeight="1">
      <c r="A312" s="10"/>
      <c r="B312" s="21" t="s">
        <v>247</v>
      </c>
      <c r="C312" s="42"/>
      <c r="D312" s="43"/>
      <c r="E312" s="21"/>
      <c r="F312" s="23"/>
      <c r="G312" s="27" t="s">
        <v>22</v>
      </c>
      <c r="H312" s="177">
        <v>2</v>
      </c>
      <c r="I312" s="87">
        <v>2</v>
      </c>
      <c r="J312" s="87">
        <v>2</v>
      </c>
      <c r="K312" s="87">
        <v>1200.57</v>
      </c>
      <c r="L312" s="87">
        <v>1200.57</v>
      </c>
      <c r="M312" s="87">
        <f>K312-L312</f>
        <v>0</v>
      </c>
      <c r="N312" s="87"/>
      <c r="O312" s="87"/>
      <c r="P312" s="87"/>
      <c r="Q312" s="90">
        <f>O312-P312</f>
        <v>0</v>
      </c>
      <c r="R312" s="20">
        <f t="shared" ref="R312:R313" si="38">P312+L312</f>
        <v>1200.57</v>
      </c>
    </row>
    <row r="313" spans="1:21" s="3" customFormat="1" ht="13.15" customHeight="1">
      <c r="A313" s="10">
        <v>283</v>
      </c>
      <c r="B313" s="69" t="s">
        <v>236</v>
      </c>
      <c r="C313" s="42" t="s">
        <v>19</v>
      </c>
      <c r="D313" s="70"/>
      <c r="E313" s="21" t="s">
        <v>24</v>
      </c>
      <c r="F313" s="26"/>
      <c r="G313" s="19" t="s">
        <v>22</v>
      </c>
      <c r="H313" s="207"/>
      <c r="I313" s="87"/>
      <c r="J313" s="87"/>
      <c r="K313" s="87"/>
      <c r="L313" s="87"/>
      <c r="M313" s="87">
        <f>K313-L313</f>
        <v>0</v>
      </c>
      <c r="N313" s="87"/>
      <c r="O313" s="90"/>
      <c r="P313" s="90"/>
      <c r="Q313" s="90">
        <f>O313-P313</f>
        <v>0</v>
      </c>
      <c r="R313" s="20">
        <f t="shared" si="38"/>
        <v>0</v>
      </c>
      <c r="S313" s="20"/>
      <c r="U313" s="20"/>
    </row>
    <row r="314" spans="1:21" s="3" customFormat="1" ht="15" customHeight="1">
      <c r="A314" s="10">
        <v>284</v>
      </c>
      <c r="B314" s="69" t="s">
        <v>236</v>
      </c>
      <c r="C314" s="42" t="s">
        <v>19</v>
      </c>
      <c r="D314" s="39"/>
      <c r="E314" s="21" t="s">
        <v>24</v>
      </c>
      <c r="F314" s="39"/>
      <c r="G314" s="35" t="s">
        <v>25</v>
      </c>
      <c r="H314" s="96"/>
      <c r="I314" s="155"/>
      <c r="J314" s="155"/>
      <c r="K314" s="155"/>
      <c r="L314" s="155"/>
      <c r="M314" s="84"/>
      <c r="N314" s="104"/>
      <c r="O314" s="104"/>
      <c r="P314" s="104"/>
      <c r="Q314" s="84"/>
    </row>
    <row r="315" spans="1:21" s="3" customFormat="1" ht="15" customHeight="1">
      <c r="A315" s="10">
        <v>286</v>
      </c>
      <c r="B315" s="71" t="s">
        <v>237</v>
      </c>
      <c r="C315" s="72" t="s">
        <v>19</v>
      </c>
      <c r="D315" s="73"/>
      <c r="E315" s="73" t="s">
        <v>24</v>
      </c>
      <c r="F315" s="73"/>
      <c r="G315" s="74" t="s">
        <v>25</v>
      </c>
      <c r="H315" s="80">
        <v>15</v>
      </c>
      <c r="I315" s="209"/>
      <c r="J315" s="209"/>
      <c r="K315" s="94"/>
      <c r="L315" s="94"/>
      <c r="M315" s="84"/>
      <c r="N315" s="209" t="s">
        <v>259</v>
      </c>
      <c r="O315" s="210"/>
      <c r="P315" s="210"/>
      <c r="Q315" s="84"/>
    </row>
    <row r="316" spans="1:21" s="75" customFormat="1" ht="15" customHeight="1">
      <c r="A316" s="10">
        <v>287</v>
      </c>
      <c r="B316" s="34" t="s">
        <v>238</v>
      </c>
      <c r="C316" s="14" t="s">
        <v>54</v>
      </c>
      <c r="D316" s="10" t="s">
        <v>69</v>
      </c>
      <c r="E316" s="21" t="s">
        <v>24</v>
      </c>
      <c r="F316" s="23"/>
      <c r="G316" s="19" t="s">
        <v>22</v>
      </c>
      <c r="H316" s="177">
        <v>6</v>
      </c>
      <c r="I316" s="87">
        <v>3</v>
      </c>
      <c r="J316" s="87">
        <v>3</v>
      </c>
      <c r="K316" s="90">
        <v>2726.29</v>
      </c>
      <c r="L316" s="90">
        <v>2726.29</v>
      </c>
      <c r="M316" s="87">
        <f>K316-L316</f>
        <v>0</v>
      </c>
      <c r="N316" s="87">
        <v>7</v>
      </c>
      <c r="O316" s="87">
        <v>25987.72</v>
      </c>
      <c r="P316" s="87">
        <v>25987.72</v>
      </c>
      <c r="Q316" s="90">
        <f>O316-P316</f>
        <v>0</v>
      </c>
      <c r="R316" s="20">
        <f>P316+L316</f>
        <v>28714.010000000002</v>
      </c>
      <c r="S316" s="20"/>
      <c r="U316" s="20"/>
    </row>
    <row r="317" spans="1:21" s="3" customFormat="1" ht="15" customHeight="1">
      <c r="A317" s="10">
        <v>288</v>
      </c>
      <c r="B317" s="61" t="s">
        <v>238</v>
      </c>
      <c r="C317" s="14" t="s">
        <v>54</v>
      </c>
      <c r="D317" s="10" t="s">
        <v>7</v>
      </c>
      <c r="E317" s="21" t="s">
        <v>24</v>
      </c>
      <c r="F317" s="44"/>
      <c r="G317" s="35" t="s">
        <v>25</v>
      </c>
      <c r="H317" s="167">
        <v>3</v>
      </c>
      <c r="I317" s="84"/>
      <c r="J317" s="84"/>
      <c r="K317" s="84"/>
      <c r="L317" s="84"/>
      <c r="M317" s="84"/>
      <c r="N317" s="104"/>
      <c r="O317" s="104"/>
      <c r="P317" s="104"/>
      <c r="Q317" s="84"/>
    </row>
    <row r="318" spans="1:21" s="3" customFormat="1" ht="15" customHeight="1">
      <c r="A318" s="10"/>
      <c r="B318" s="61" t="s">
        <v>256</v>
      </c>
      <c r="C318" s="14"/>
      <c r="D318" s="10"/>
      <c r="E318" s="21"/>
      <c r="F318" s="44"/>
      <c r="G318" s="35" t="s">
        <v>22</v>
      </c>
      <c r="H318" s="167">
        <v>5</v>
      </c>
      <c r="I318" s="84"/>
      <c r="J318" s="84"/>
      <c r="K318" s="84"/>
      <c r="L318" s="84"/>
      <c r="M318" s="84"/>
      <c r="N318" s="104"/>
      <c r="O318" s="104"/>
      <c r="P318" s="104"/>
      <c r="Q318" s="84"/>
      <c r="R318" s="20">
        <f>P318+L318</f>
        <v>0</v>
      </c>
    </row>
    <row r="319" spans="1:21" s="3" customFormat="1" ht="14.45" customHeight="1">
      <c r="B319" s="76"/>
      <c r="H319" s="77">
        <f t="shared" ref="H319:Q319" si="39">SUM(H10:H318)</f>
        <v>1387</v>
      </c>
      <c r="I319" s="77">
        <f t="shared" si="39"/>
        <v>345</v>
      </c>
      <c r="J319" s="77">
        <f t="shared" si="39"/>
        <v>348</v>
      </c>
      <c r="K319" s="78">
        <f t="shared" si="39"/>
        <v>506855.25999999995</v>
      </c>
      <c r="L319" s="78">
        <f t="shared" si="39"/>
        <v>348885.14999999997</v>
      </c>
      <c r="M319" s="77">
        <f t="shared" si="39"/>
        <v>157970.11000000002</v>
      </c>
      <c r="N319" s="77">
        <f t="shared" si="39"/>
        <v>1307</v>
      </c>
      <c r="O319" s="77">
        <f t="shared" si="39"/>
        <v>3256222.4599999986</v>
      </c>
      <c r="P319" s="77">
        <f t="shared" si="39"/>
        <v>2731945.6199999992</v>
      </c>
      <c r="Q319" s="77">
        <f t="shared" si="39"/>
        <v>524276.84</v>
      </c>
    </row>
    <row r="320" spans="1:21" s="3" customFormat="1" ht="15" customHeight="1"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s="3" customFormat="1" ht="15" customHeight="1">
      <c r="B321" s="214"/>
      <c r="G321" s="214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</sheetData>
  <autoFilter ref="A9:AMG319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3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f>A10+1</f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f t="shared" ref="A12:A75" si="1">A11+1</f>
        <v>3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2">P12+L12</f>
        <v>2348.42</v>
      </c>
      <c r="S12" s="20"/>
      <c r="U12" s="20"/>
    </row>
    <row r="13" spans="1:21" s="3" customFormat="1" ht="15" customHeight="1">
      <c r="A13" s="10">
        <f t="shared" si="1"/>
        <v>4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>
        <v>2</v>
      </c>
      <c r="J13" s="87">
        <v>2</v>
      </c>
      <c r="K13" s="87">
        <v>1765.6</v>
      </c>
      <c r="L13" s="87">
        <v>1765.6</v>
      </c>
      <c r="M13" s="87">
        <f>K13-L13</f>
        <v>0</v>
      </c>
      <c r="N13" s="87">
        <v>3</v>
      </c>
      <c r="O13" s="93">
        <v>11766.98</v>
      </c>
      <c r="P13" s="93">
        <v>11766.98</v>
      </c>
      <c r="Q13" s="90">
        <f>O13-P13</f>
        <v>0</v>
      </c>
      <c r="R13" s="20">
        <f t="shared" si="2"/>
        <v>13532.58</v>
      </c>
      <c r="S13" s="20"/>
      <c r="U13" s="20"/>
    </row>
    <row r="14" spans="1:21" s="3" customFormat="1" ht="15" customHeight="1">
      <c r="A14" s="10">
        <f t="shared" si="1"/>
        <v>5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10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f t="shared" si="1"/>
        <v>6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>
        <f t="shared" si="1"/>
        <v>7</v>
      </c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3">P16+L16</f>
        <v>0</v>
      </c>
    </row>
    <row r="17" spans="1:1021" ht="15" customHeight="1">
      <c r="A17" s="10">
        <f t="shared" si="1"/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3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f t="shared" si="1"/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f t="shared" si="1"/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19</v>
      </c>
      <c r="I19" s="101">
        <v>7</v>
      </c>
      <c r="J19" s="101">
        <v>7</v>
      </c>
      <c r="K19" s="101">
        <f>434.4+9745.2</f>
        <v>10179.6</v>
      </c>
      <c r="L19" s="101">
        <f>434.4+9745.2</f>
        <v>10179.6</v>
      </c>
      <c r="M19" s="87">
        <f>K19-L19</f>
        <v>0</v>
      </c>
      <c r="N19" s="101">
        <v>10</v>
      </c>
      <c r="O19" s="102">
        <f>15006.17+4785.26</f>
        <v>19791.43</v>
      </c>
      <c r="P19" s="102">
        <f>15006.17+4785.26</f>
        <v>19791.43</v>
      </c>
      <c r="Q19" s="90">
        <f>O19-P19</f>
        <v>0</v>
      </c>
      <c r="R19" s="20">
        <f>P19+L19</f>
        <v>29971.03</v>
      </c>
      <c r="S19" s="20"/>
      <c r="U19" s="20"/>
    </row>
    <row r="20" spans="1:1021" ht="15" customHeight="1">
      <c r="A20" s="10">
        <f t="shared" si="1"/>
        <v>11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>
        <f t="shared" si="1"/>
        <v>12</v>
      </c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f t="shared" si="1"/>
        <v>13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f t="shared" si="1"/>
        <v>14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4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f t="shared" si="1"/>
        <v>15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4"/>
        <v>0</v>
      </c>
      <c r="S24" s="20"/>
      <c r="U24" s="20"/>
    </row>
    <row r="25" spans="1:1021" ht="15" customHeight="1">
      <c r="A25" s="10">
        <f t="shared" si="1"/>
        <v>16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f t="shared" si="1"/>
        <v>17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10</v>
      </c>
      <c r="I26" s="101">
        <v>6</v>
      </c>
      <c r="J26" s="101">
        <v>6</v>
      </c>
      <c r="K26" s="101">
        <v>2567.67</v>
      </c>
      <c r="L26" s="101"/>
      <c r="M26" s="87">
        <f>K26-L26</f>
        <v>2567.67</v>
      </c>
      <c r="N26" s="101">
        <v>11</v>
      </c>
      <c r="O26" s="102">
        <f>21360.72+10038.23+4949.54</f>
        <v>36348.49</v>
      </c>
      <c r="P26" s="102">
        <f>21360.72+10038.23</f>
        <v>31398.95</v>
      </c>
      <c r="Q26" s="90">
        <f>O26-P26</f>
        <v>4949.5399999999972</v>
      </c>
      <c r="R26" s="20">
        <f>P26+L26</f>
        <v>31398.95</v>
      </c>
    </row>
    <row r="27" spans="1:1021" s="3" customFormat="1" ht="15" customHeight="1">
      <c r="A27" s="10">
        <f t="shared" si="1"/>
        <v>18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f t="shared" si="1"/>
        <v>19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14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f t="shared" si="1"/>
        <v>20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f t="shared" si="1"/>
        <v>21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4</v>
      </c>
      <c r="I30" s="87">
        <v>4</v>
      </c>
      <c r="J30" s="87">
        <v>4</v>
      </c>
      <c r="K30" s="87">
        <v>7307.61</v>
      </c>
      <c r="L30" s="87"/>
      <c r="M30" s="87">
        <f>K30-L30</f>
        <v>7307.61</v>
      </c>
      <c r="N30" s="87">
        <v>5</v>
      </c>
      <c r="O30" s="99">
        <v>14216.17</v>
      </c>
      <c r="P30" s="99">
        <v>5044.8</v>
      </c>
      <c r="Q30" s="90">
        <f>O30-P30</f>
        <v>9171.369999999999</v>
      </c>
      <c r="R30" s="20">
        <f>P30+L30</f>
        <v>5044.8</v>
      </c>
    </row>
    <row r="31" spans="1:1021" ht="15" customHeight="1">
      <c r="A31" s="10">
        <f t="shared" si="1"/>
        <v>22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6</v>
      </c>
      <c r="I31" s="217"/>
      <c r="J31" s="217"/>
      <c r="K31" s="219"/>
      <c r="L31" s="220"/>
      <c r="M31" s="105"/>
      <c r="N31" s="221">
        <v>3</v>
      </c>
      <c r="O31" s="221">
        <v>11140.6</v>
      </c>
      <c r="P31" s="221">
        <v>11140.6</v>
      </c>
      <c r="Q31" s="107">
        <v>0</v>
      </c>
      <c r="R31" s="20"/>
      <c r="S31" s="20"/>
      <c r="U31" s="20"/>
    </row>
    <row r="32" spans="1:1021" ht="15" customHeight="1">
      <c r="A32" s="10">
        <f t="shared" si="1"/>
        <v>23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f t="shared" si="1"/>
        <v>24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6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f t="shared" si="1"/>
        <v>25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12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f t="shared" si="1"/>
        <v>26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f t="shared" si="1"/>
        <v>27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f t="shared" si="1"/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5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f t="shared" si="1"/>
        <v>29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f t="shared" si="1"/>
        <v>30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f t="shared" si="1"/>
        <v>31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8</v>
      </c>
      <c r="I40" s="87">
        <v>1</v>
      </c>
      <c r="J40" s="87">
        <v>1</v>
      </c>
      <c r="K40" s="87">
        <v>1040.49</v>
      </c>
      <c r="L40" s="87">
        <v>1040.49</v>
      </c>
      <c r="M40" s="87">
        <f>K40-L40</f>
        <v>0</v>
      </c>
      <c r="N40" s="87">
        <v>7</v>
      </c>
      <c r="O40" s="99">
        <f>21027.9+12472.94+1067.82</f>
        <v>34568.660000000003</v>
      </c>
      <c r="P40" s="99">
        <f>21027.9+12472.94+1067.82</f>
        <v>34568.660000000003</v>
      </c>
      <c r="Q40" s="90">
        <f>O40-P40</f>
        <v>0</v>
      </c>
      <c r="R40" s="20">
        <f>P40+L40</f>
        <v>35609.15</v>
      </c>
      <c r="S40" s="20"/>
      <c r="U40" s="20"/>
    </row>
    <row r="41" spans="1:1021" ht="15" customHeight="1">
      <c r="A41" s="10">
        <f t="shared" si="1"/>
        <v>32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7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f t="shared" si="1"/>
        <v>33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26</v>
      </c>
      <c r="I42" s="87">
        <v>11</v>
      </c>
      <c r="J42" s="87">
        <v>11</v>
      </c>
      <c r="K42" s="87">
        <f>4882.74+17250.03</f>
        <v>22132.769999999997</v>
      </c>
      <c r="L42" s="87">
        <f>4882.74+17250.03</f>
        <v>22132.769999999997</v>
      </c>
      <c r="M42" s="87">
        <f>K42-L42</f>
        <v>0</v>
      </c>
      <c r="N42" s="87">
        <v>60</v>
      </c>
      <c r="O42" s="93">
        <v>185962.49</v>
      </c>
      <c r="P42" s="93">
        <v>185962.49</v>
      </c>
      <c r="Q42" s="90">
        <f>O42-P42</f>
        <v>0</v>
      </c>
      <c r="R42" s="20">
        <f>P42+L42</f>
        <v>208095.25999999998</v>
      </c>
      <c r="S42" s="20"/>
      <c r="U42" s="20"/>
    </row>
    <row r="43" spans="1:1021" ht="15" customHeight="1">
      <c r="A43" s="10">
        <f t="shared" si="1"/>
        <v>34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f t="shared" si="1"/>
        <v>35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5">P44+L44</f>
        <v>0</v>
      </c>
      <c r="S44" s="20"/>
      <c r="U44" s="20"/>
    </row>
    <row r="45" spans="1:1021" ht="15" customHeight="1">
      <c r="A45" s="10">
        <f t="shared" si="1"/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14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>
        <f t="shared" si="5"/>
        <v>39357.18</v>
      </c>
      <c r="S45" s="20"/>
      <c r="U45" s="20"/>
    </row>
    <row r="46" spans="1:1021" ht="15" customHeight="1">
      <c r="A46" s="10">
        <f t="shared" si="1"/>
        <v>37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f t="shared" si="1"/>
        <v>38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>
        <v>2041.39</v>
      </c>
      <c r="M47" s="87">
        <f>K47-L47</f>
        <v>0</v>
      </c>
      <c r="N47" s="87">
        <v>19</v>
      </c>
      <c r="O47" s="87">
        <f>19411.51+9160.18+5372.15</f>
        <v>33943.839999999997</v>
      </c>
      <c r="P47" s="87">
        <f>19411.51+9160.18+5372.15</f>
        <v>33943.839999999997</v>
      </c>
      <c r="Q47" s="90">
        <f>O47-P47</f>
        <v>0</v>
      </c>
      <c r="R47" s="20">
        <f>P47+L47</f>
        <v>35985.229999999996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f t="shared" si="1"/>
        <v>39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f t="shared" si="1"/>
        <v>40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f t="shared" si="1"/>
        <v>41</v>
      </c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f t="shared" si="1"/>
        <v>42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12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f t="shared" si="1"/>
        <v>43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>
        <v>2</v>
      </c>
      <c r="O52" s="211"/>
      <c r="P52" s="136"/>
      <c r="Q52" s="137"/>
    </row>
    <row r="53" spans="1:1021" ht="15" customHeight="1">
      <c r="A53" s="10">
        <f t="shared" si="1"/>
        <v>44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f t="shared" si="1"/>
        <v>45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f t="shared" si="1"/>
        <v>46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f t="shared" si="1"/>
        <v>47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6</v>
      </c>
      <c r="J56" s="87">
        <v>6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f t="shared" si="1"/>
        <v>48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f t="shared" si="1"/>
        <v>49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55454.89</v>
      </c>
      <c r="Q58" s="90">
        <f>O58-P58</f>
        <v>49031.570000000007</v>
      </c>
      <c r="R58" s="20">
        <f t="shared" ref="R58:R59" si="6">P58+L58</f>
        <v>55454.89</v>
      </c>
      <c r="S58" s="20"/>
      <c r="U58" s="20"/>
    </row>
    <row r="59" spans="1:1021" ht="15" customHeight="1">
      <c r="A59" s="10">
        <f t="shared" si="1"/>
        <v>50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45</v>
      </c>
      <c r="I59" s="101">
        <v>26</v>
      </c>
      <c r="J59" s="101">
        <v>26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6"/>
        <v>160987.75</v>
      </c>
      <c r="S59" s="20"/>
      <c r="U59" s="20"/>
    </row>
    <row r="60" spans="1:1021" s="3" customFormat="1" ht="15" customHeight="1">
      <c r="A60" s="10">
        <f t="shared" si="1"/>
        <v>51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f t="shared" si="1"/>
        <v>52</v>
      </c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f t="shared" si="1"/>
        <v>53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f t="shared" si="1"/>
        <v>54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f t="shared" si="1"/>
        <v>55</v>
      </c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f t="shared" si="1"/>
        <v>56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f t="shared" si="1"/>
        <v>57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24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7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8">P66+L66</f>
        <v>69443.95</v>
      </c>
      <c r="S66" s="20"/>
      <c r="U66" s="20"/>
    </row>
    <row r="67" spans="1:1021" ht="15" customHeight="1">
      <c r="A67" s="10">
        <f t="shared" si="1"/>
        <v>58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14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8"/>
        <v>21461.84</v>
      </c>
      <c r="S67" s="20"/>
      <c r="U67" s="20"/>
    </row>
    <row r="68" spans="1:1021" s="3" customFormat="1" ht="15" customHeight="1">
      <c r="A68" s="10">
        <f t="shared" si="1"/>
        <v>59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f t="shared" si="1"/>
        <v>60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f t="shared" si="1"/>
        <v>61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8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>
        <v>15659.58</v>
      </c>
      <c r="Q70" s="90">
        <f>O70-P70</f>
        <v>0</v>
      </c>
      <c r="R70" s="20">
        <f>P70+L70</f>
        <v>15659.58</v>
      </c>
      <c r="S70" s="20"/>
      <c r="U70" s="20"/>
    </row>
    <row r="71" spans="1:1021" ht="15" customHeight="1">
      <c r="A71" s="10">
        <f t="shared" si="1"/>
        <v>62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f t="shared" si="1"/>
        <v>63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f t="shared" si="1"/>
        <v>64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f t="shared" si="1"/>
        <v>65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13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f t="shared" si="1"/>
        <v>66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5</v>
      </c>
      <c r="O75" s="129">
        <v>9564.1</v>
      </c>
      <c r="P75" s="129">
        <v>9564.1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f t="shared" ref="A76:A139" si="9">A75+1</f>
        <v>67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f t="shared" si="9"/>
        <v>68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19</v>
      </c>
      <c r="I77" s="87">
        <v>11</v>
      </c>
      <c r="J77" s="87">
        <v>11</v>
      </c>
      <c r="K77" s="87">
        <f>2146.88+12068.7</f>
        <v>14215.580000000002</v>
      </c>
      <c r="L77" s="87">
        <f>2146.88+12068.7</f>
        <v>14215.580000000002</v>
      </c>
      <c r="M77" s="87">
        <f>K77-L77</f>
        <v>0</v>
      </c>
      <c r="N77" s="146">
        <v>36</v>
      </c>
      <c r="O77" s="147">
        <f>89309.05+9467.63</f>
        <v>98776.680000000008</v>
      </c>
      <c r="P77" s="147">
        <f>89309.05+9467.63</f>
        <v>98776.680000000008</v>
      </c>
      <c r="Q77" s="90">
        <f>O77-P77</f>
        <v>0</v>
      </c>
      <c r="R77" s="20">
        <f t="shared" ref="R77:R79" si="10">P77+L77</f>
        <v>112992.26000000001</v>
      </c>
      <c r="S77" s="20"/>
      <c r="U77" s="20"/>
    </row>
    <row r="78" spans="1:1021" ht="15" customHeight="1">
      <c r="A78" s="10">
        <f t="shared" si="9"/>
        <v>69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10"/>
        <v>0</v>
      </c>
      <c r="S78" s="20"/>
      <c r="U78" s="20"/>
    </row>
    <row r="79" spans="1:1021" s="3" customFormat="1" ht="15" customHeight="1">
      <c r="A79" s="10">
        <f t="shared" si="9"/>
        <v>70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4988.75</v>
      </c>
      <c r="Q79" s="90">
        <f>O79-P79</f>
        <v>5330.67</v>
      </c>
      <c r="R79" s="20">
        <f t="shared" si="10"/>
        <v>4988.75</v>
      </c>
      <c r="S79" s="20"/>
      <c r="U79" s="20"/>
    </row>
    <row r="80" spans="1:1021" s="3" customFormat="1" ht="15" customHeight="1">
      <c r="A80" s="10">
        <f t="shared" si="9"/>
        <v>71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/>
      <c r="J80" s="105"/>
      <c r="K80" s="104"/>
      <c r="L80" s="106"/>
      <c r="M80" s="105"/>
      <c r="N80" s="107">
        <v>3</v>
      </c>
      <c r="O80" s="108">
        <v>5402.14</v>
      </c>
      <c r="P80" s="108">
        <v>5402.14</v>
      </c>
      <c r="Q80" s="107">
        <v>0</v>
      </c>
      <c r="R80" s="18"/>
    </row>
    <row r="81" spans="1:21" s="3" customFormat="1" ht="15" customHeight="1">
      <c r="A81" s="10">
        <f t="shared" si="9"/>
        <v>72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8</v>
      </c>
      <c r="I81" s="87">
        <v>2</v>
      </c>
      <c r="J81" s="87">
        <v>2</v>
      </c>
      <c r="K81" s="87">
        <v>2757.3</v>
      </c>
      <c r="L81" s="87">
        <v>2757.3</v>
      </c>
      <c r="M81" s="87">
        <f>K81-L81</f>
        <v>0</v>
      </c>
      <c r="N81" s="87">
        <v>10</v>
      </c>
      <c r="O81" s="93">
        <v>22931.19</v>
      </c>
      <c r="P81" s="93">
        <v>22931.19</v>
      </c>
      <c r="Q81" s="90">
        <f>O81-P81</f>
        <v>0</v>
      </c>
      <c r="R81" s="20">
        <f t="shared" ref="R81:R83" si="11">P81+L81</f>
        <v>25688.489999999998</v>
      </c>
      <c r="S81" s="20"/>
      <c r="U81" s="20"/>
    </row>
    <row r="82" spans="1:21" s="3" customFormat="1" ht="15" customHeight="1">
      <c r="A82" s="10">
        <f t="shared" si="9"/>
        <v>73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3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12065.88</v>
      </c>
      <c r="Q82" s="90">
        <f>O82-P82</f>
        <v>3030.6000000000004</v>
      </c>
      <c r="R82" s="20">
        <f t="shared" si="11"/>
        <v>12065.88</v>
      </c>
      <c r="S82" s="20"/>
      <c r="U82" s="20"/>
    </row>
    <row r="83" spans="1:21" s="3" customFormat="1" ht="15" customHeight="1">
      <c r="A83" s="10">
        <f t="shared" si="9"/>
        <v>74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12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>
        <f t="shared" si="11"/>
        <v>64150.07</v>
      </c>
      <c r="S83" s="20"/>
      <c r="U83" s="20"/>
    </row>
    <row r="84" spans="1:21" s="3" customFormat="1" ht="15" customHeight="1">
      <c r="A84" s="10">
        <f t="shared" si="9"/>
        <v>75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f t="shared" si="9"/>
        <v>76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5</v>
      </c>
      <c r="I85" s="84"/>
      <c r="J85" s="84"/>
      <c r="K85" s="84"/>
      <c r="L85" s="84"/>
      <c r="M85" s="84"/>
      <c r="N85" s="84">
        <v>5</v>
      </c>
      <c r="O85" s="95">
        <v>18737.2</v>
      </c>
      <c r="P85" s="95">
        <v>18737.2</v>
      </c>
      <c r="Q85" s="84">
        <v>0</v>
      </c>
    </row>
    <row r="86" spans="1:21" s="3" customFormat="1" ht="15" customHeight="1">
      <c r="A86" s="10">
        <f t="shared" si="9"/>
        <v>77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37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13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4">P86+L86</f>
        <v>53668.729999999996</v>
      </c>
      <c r="S86" s="20"/>
      <c r="U86" s="20"/>
    </row>
    <row r="87" spans="1:21" s="3" customFormat="1" ht="15" customHeight="1">
      <c r="A87" s="10">
        <f t="shared" si="9"/>
        <v>78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4"/>
        <v>50530.2</v>
      </c>
      <c r="S87" s="20"/>
      <c r="U87" s="20"/>
    </row>
    <row r="88" spans="1:21" s="3" customFormat="1" ht="15" customHeight="1">
      <c r="A88" s="10">
        <f t="shared" si="9"/>
        <v>79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f t="shared" si="9"/>
        <v>80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f t="shared" si="9"/>
        <v>81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f t="shared" si="9"/>
        <v>82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9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5">P91+L91</f>
        <v>15251.49</v>
      </c>
      <c r="S91" s="20"/>
      <c r="U91" s="20"/>
    </row>
    <row r="92" spans="1:21" s="3" customFormat="1" ht="15" customHeight="1">
      <c r="A92" s="10">
        <f t="shared" si="9"/>
        <v>83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6</v>
      </c>
      <c r="I92" s="87">
        <v>1</v>
      </c>
      <c r="J92" s="87">
        <v>1</v>
      </c>
      <c r="K92" s="87">
        <v>1981.14</v>
      </c>
      <c r="L92" s="87"/>
      <c r="M92" s="87">
        <f>K92-L92</f>
        <v>1981.14</v>
      </c>
      <c r="N92" s="87">
        <v>6</v>
      </c>
      <c r="O92" s="93">
        <v>16454.68</v>
      </c>
      <c r="P92" s="93"/>
      <c r="Q92" s="90">
        <f>O92-P92</f>
        <v>16454.68</v>
      </c>
      <c r="R92" s="20">
        <f t="shared" si="15"/>
        <v>0</v>
      </c>
      <c r="S92" s="20"/>
      <c r="U92" s="20"/>
    </row>
    <row r="93" spans="1:21" s="3" customFormat="1" ht="15" customHeight="1">
      <c r="A93" s="10">
        <f t="shared" si="9"/>
        <v>84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f t="shared" si="9"/>
        <v>85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f t="shared" si="9"/>
        <v>86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6">P95+L95</f>
        <v>0</v>
      </c>
      <c r="S95" s="20"/>
      <c r="U95" s="20"/>
    </row>
    <row r="96" spans="1:21" s="3" customFormat="1" ht="15" customHeight="1">
      <c r="A96" s="10">
        <f t="shared" si="9"/>
        <v>87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6"/>
        <v>0</v>
      </c>
      <c r="S96" s="20"/>
      <c r="U96" s="20"/>
    </row>
    <row r="97" spans="1:1021" s="3" customFormat="1" ht="15" customHeight="1">
      <c r="A97" s="10">
        <f t="shared" si="9"/>
        <v>88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6"/>
        <v>0</v>
      </c>
      <c r="S97" s="20"/>
      <c r="U97" s="20"/>
    </row>
    <row r="98" spans="1:1021" s="3" customFormat="1" ht="15" customHeight="1">
      <c r="A98" s="10">
        <f t="shared" si="9"/>
        <v>89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6"/>
        <v>12151.11</v>
      </c>
      <c r="S98" s="20"/>
      <c r="U98" s="20"/>
    </row>
    <row r="99" spans="1:1021" s="3" customFormat="1" ht="15" customHeight="1">
      <c r="A99" s="10">
        <f t="shared" si="9"/>
        <v>90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f t="shared" si="9"/>
        <v>91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6</v>
      </c>
      <c r="I100" s="87">
        <v>2</v>
      </c>
      <c r="J100" s="87">
        <v>2</v>
      </c>
      <c r="K100" s="87">
        <v>2348.12</v>
      </c>
      <c r="L100" s="87">
        <v>2348.12</v>
      </c>
      <c r="M100" s="87">
        <f>K100-L100</f>
        <v>0</v>
      </c>
      <c r="N100" s="87">
        <v>7</v>
      </c>
      <c r="O100" s="93">
        <f>3225.52+8240.21</f>
        <v>11465.73</v>
      </c>
      <c r="P100" s="93">
        <f>3225.52+8240.21</f>
        <v>11465.73</v>
      </c>
      <c r="Q100" s="90">
        <f>O100-P100</f>
        <v>0</v>
      </c>
      <c r="R100" s="20">
        <f>P100+L100</f>
        <v>13813.849999999999</v>
      </c>
      <c r="S100" s="20"/>
      <c r="U100" s="20"/>
    </row>
    <row r="101" spans="1:1021" s="3" customFormat="1" ht="15" customHeight="1">
      <c r="A101" s="10">
        <f t="shared" si="9"/>
        <v>92</v>
      </c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f t="shared" si="9"/>
        <v>93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3</v>
      </c>
      <c r="I102" s="101"/>
      <c r="J102" s="101"/>
      <c r="K102" s="144"/>
      <c r="L102" s="144"/>
      <c r="M102" s="87">
        <f>K102-L102</f>
        <v>0</v>
      </c>
      <c r="N102" s="101">
        <v>28</v>
      </c>
      <c r="O102" s="101">
        <f>8395.23+2535.31+31117.14+7151.56</f>
        <v>49199.24</v>
      </c>
      <c r="P102" s="101">
        <f>8395.23+2535.31+31117.14</f>
        <v>42047.68</v>
      </c>
      <c r="Q102" s="90">
        <f>O102-P102</f>
        <v>7151.5599999999977</v>
      </c>
      <c r="R102" s="20">
        <f>P102+L102</f>
        <v>42047.68</v>
      </c>
    </row>
    <row r="103" spans="1:1021" s="3" customFormat="1" ht="15" customHeight="1">
      <c r="A103" s="10">
        <f t="shared" si="9"/>
        <v>94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4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f t="shared" si="9"/>
        <v>95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f t="shared" si="9"/>
        <v>96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7">P105+L105</f>
        <v>0</v>
      </c>
      <c r="S105" s="20"/>
      <c r="U105" s="20"/>
    </row>
    <row r="106" spans="1:1021" s="3" customFormat="1" ht="15" customHeight="1">
      <c r="A106" s="10">
        <f t="shared" si="9"/>
        <v>97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7"/>
        <v>31689.03</v>
      </c>
      <c r="S106" s="20"/>
      <c r="U106" s="20"/>
    </row>
    <row r="107" spans="1:1021" s="3" customFormat="1" ht="15" customHeight="1">
      <c r="A107" s="10">
        <f t="shared" si="9"/>
        <v>98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f t="shared" si="9"/>
        <v>99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f t="shared" si="9"/>
        <v>100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f t="shared" si="9"/>
        <v>101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f t="shared" si="9"/>
        <v>102</v>
      </c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f t="shared" si="9"/>
        <v>103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f>8911.87+15731.86</f>
        <v>24643.730000000003</v>
      </c>
      <c r="M112" s="87">
        <f>K112-L112</f>
        <v>0</v>
      </c>
      <c r="N112" s="146">
        <v>4</v>
      </c>
      <c r="O112" s="156">
        <f>7168.2+2760.55</f>
        <v>9928.75</v>
      </c>
      <c r="P112" s="156">
        <f>7168.2+2760.55</f>
        <v>9928.75</v>
      </c>
      <c r="Q112" s="90">
        <f>O112-P112</f>
        <v>0</v>
      </c>
      <c r="R112" s="20">
        <f>P112+L112</f>
        <v>34572.480000000003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f t="shared" si="9"/>
        <v>104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f t="shared" si="9"/>
        <v>105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12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f t="shared" si="9"/>
        <v>106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f t="shared" si="9"/>
        <v>107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>
        <v>2</v>
      </c>
      <c r="J116" s="87">
        <v>2</v>
      </c>
      <c r="K116" s="87">
        <v>3776.84</v>
      </c>
      <c r="L116" s="87"/>
      <c r="M116" s="87">
        <f>K116-L116</f>
        <v>3776.84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f t="shared" si="9"/>
        <v>108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f t="shared" si="9"/>
        <v>109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10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f t="shared" si="9"/>
        <v>110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f t="shared" si="9"/>
        <v>111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3046.97+10133.42+2637.1+29897.76</f>
        <v>45715.25</v>
      </c>
      <c r="Q120" s="90">
        <f>O120-P120</f>
        <v>0</v>
      </c>
      <c r="R120" s="20">
        <f>P120+L120</f>
        <v>45715.25</v>
      </c>
      <c r="S120" s="20"/>
      <c r="U120" s="20"/>
    </row>
    <row r="121" spans="1:1021" s="3" customFormat="1" ht="15" customHeight="1">
      <c r="A121" s="10">
        <f t="shared" si="9"/>
        <v>112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f t="shared" si="9"/>
        <v>113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19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f t="shared" si="9"/>
        <v>114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>
        <v>1</v>
      </c>
      <c r="K123" s="104">
        <v>1781.6</v>
      </c>
      <c r="L123" s="104">
        <v>1781.6</v>
      </c>
      <c r="M123" s="103"/>
      <c r="N123" s="103">
        <v>4</v>
      </c>
      <c r="O123" s="154">
        <v>19758.8</v>
      </c>
      <c r="P123" s="105">
        <v>19758.8</v>
      </c>
      <c r="Q123" s="105"/>
    </row>
    <row r="124" spans="1:1021" s="3" customFormat="1" ht="15" customHeight="1">
      <c r="A124" s="10">
        <f t="shared" si="9"/>
        <v>115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f t="shared" si="9"/>
        <v>116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f t="shared" si="9"/>
        <v>117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f t="shared" si="9"/>
        <v>118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8">P127+L127</f>
        <v>2039.11</v>
      </c>
      <c r="S127" s="20"/>
      <c r="U127" s="20"/>
    </row>
    <row r="128" spans="1:1021" s="3" customFormat="1" ht="15" customHeight="1">
      <c r="A128" s="10">
        <f t="shared" si="9"/>
        <v>119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5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8"/>
        <v>10428.540000000001</v>
      </c>
      <c r="S128" s="20"/>
      <c r="U128" s="20"/>
    </row>
    <row r="129" spans="1:1021" s="3" customFormat="1" ht="15" customHeight="1">
      <c r="A129" s="10">
        <f t="shared" si="9"/>
        <v>120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f t="shared" si="9"/>
        <v>121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19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f t="shared" si="9"/>
        <v>122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f t="shared" si="9"/>
        <v>123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8</v>
      </c>
      <c r="J132" s="87">
        <v>8</v>
      </c>
      <c r="K132" s="87">
        <f>2355.75+2847.24</f>
        <v>5202.99</v>
      </c>
      <c r="L132" s="87">
        <f>2355.75+2847.24</f>
        <v>5202.99</v>
      </c>
      <c r="M132" s="87">
        <f>K132-L132</f>
        <v>0</v>
      </c>
      <c r="N132" s="87">
        <v>5</v>
      </c>
      <c r="O132" s="93">
        <f>13232.17+6299.15</f>
        <v>19531.32</v>
      </c>
      <c r="P132" s="93">
        <f>13232.17+6299.15</f>
        <v>19531.32</v>
      </c>
      <c r="Q132" s="90">
        <f>O132-P132</f>
        <v>0</v>
      </c>
      <c r="R132" s="20">
        <f>P132+L132</f>
        <v>24734.309999999998</v>
      </c>
      <c r="S132" s="20"/>
      <c r="U132" s="20"/>
    </row>
    <row r="133" spans="1:1021" s="3" customFormat="1" ht="15" customHeight="1">
      <c r="A133" s="10">
        <f t="shared" si="9"/>
        <v>124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f t="shared" si="9"/>
        <v>125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f t="shared" si="9"/>
        <v>126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f t="shared" si="9"/>
        <v>127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5</v>
      </c>
      <c r="I136" s="105"/>
      <c r="J136" s="105"/>
      <c r="K136" s="106"/>
      <c r="L136" s="106"/>
      <c r="M136" s="105"/>
      <c r="N136" s="107">
        <v>6</v>
      </c>
      <c r="O136" s="108">
        <v>16597.8</v>
      </c>
      <c r="P136" s="107">
        <v>16597.8</v>
      </c>
      <c r="Q136" s="107">
        <v>0</v>
      </c>
    </row>
    <row r="137" spans="1:1021" s="3" customFormat="1" ht="15" customHeight="1">
      <c r="A137" s="10">
        <f t="shared" si="9"/>
        <v>128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9</v>
      </c>
      <c r="I137" s="157">
        <v>3</v>
      </c>
      <c r="J137" s="157">
        <v>3</v>
      </c>
      <c r="K137" s="158">
        <v>1865.14</v>
      </c>
      <c r="L137" s="158">
        <v>1865.14</v>
      </c>
      <c r="M137" s="87">
        <f>K137-L137</f>
        <v>0</v>
      </c>
      <c r="N137" s="159">
        <v>1</v>
      </c>
      <c r="O137" s="160">
        <v>693.66</v>
      </c>
      <c r="P137" s="160">
        <v>693.66</v>
      </c>
      <c r="Q137" s="90">
        <f>O137-P137</f>
        <v>0</v>
      </c>
      <c r="R137" s="20">
        <f>P137+L137</f>
        <v>2558.8000000000002</v>
      </c>
      <c r="S137" s="20"/>
      <c r="U137" s="20"/>
    </row>
    <row r="138" spans="1:1021" s="3" customFormat="1" ht="15" customHeight="1">
      <c r="A138" s="10">
        <f t="shared" si="9"/>
        <v>129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f t="shared" si="9"/>
        <v>130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8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f t="shared" ref="A140:A203" si="19">A139+1</f>
        <v>131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/>
      <c r="J140" s="105"/>
      <c r="K140" s="104"/>
      <c r="L140" s="106"/>
      <c r="M140" s="105"/>
      <c r="N140" s="107">
        <v>6</v>
      </c>
      <c r="O140" s="108">
        <v>10510</v>
      </c>
      <c r="P140" s="108">
        <v>10510</v>
      </c>
      <c r="Q140" s="10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f t="shared" si="19"/>
        <v>132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f t="shared" si="19"/>
        <v>133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f t="shared" si="19"/>
        <v>134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11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f t="shared" si="19"/>
        <v>135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f t="shared" si="19"/>
        <v>136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f t="shared" si="19"/>
        <v>137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9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>
        <f t="shared" si="19"/>
        <v>138</v>
      </c>
      <c r="B147" s="21" t="s">
        <v>244</v>
      </c>
      <c r="C147" s="14"/>
      <c r="D147" s="10"/>
      <c r="E147" s="21"/>
      <c r="F147" s="22"/>
      <c r="G147" s="19" t="s">
        <v>22</v>
      </c>
      <c r="H147" s="80">
        <v>8</v>
      </c>
      <c r="I147" s="84">
        <v>3</v>
      </c>
      <c r="J147" s="84">
        <v>3</v>
      </c>
      <c r="K147" s="84">
        <v>3821.44</v>
      </c>
      <c r="L147" s="84">
        <v>3821.44</v>
      </c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3821.44</v>
      </c>
    </row>
    <row r="148" spans="1:1021" s="3" customFormat="1" ht="15" customHeight="1">
      <c r="A148" s="10">
        <f t="shared" si="19"/>
        <v>139</v>
      </c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f t="shared" si="19"/>
        <v>140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6</v>
      </c>
      <c r="J149" s="87">
        <v>6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f t="shared" si="19"/>
        <v>141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f t="shared" si="19"/>
        <v>142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6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>
        <f>P151+L151</f>
        <v>44890.84</v>
      </c>
      <c r="S151" s="20"/>
      <c r="U151" s="20"/>
    </row>
    <row r="152" spans="1:1021" ht="15" customHeight="1">
      <c r="A152" s="10">
        <f t="shared" si="19"/>
        <v>143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>
        <v>1</v>
      </c>
      <c r="K152" s="104">
        <v>2697.4</v>
      </c>
      <c r="L152" s="104">
        <v>2697.4</v>
      </c>
      <c r="M152" s="103"/>
      <c r="N152" s="103">
        <v>8</v>
      </c>
      <c r="O152" s="103">
        <v>23088.65</v>
      </c>
      <c r="P152" s="105">
        <v>23088.65</v>
      </c>
      <c r="Q152" s="105"/>
    </row>
    <row r="153" spans="1:1021" ht="15" customHeight="1">
      <c r="A153" s="10">
        <f t="shared" si="19"/>
        <v>144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f t="shared" si="19"/>
        <v>145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11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20">P154+L154</f>
        <v>32716.32</v>
      </c>
      <c r="S154" s="20"/>
      <c r="U154" s="20"/>
    </row>
    <row r="155" spans="1:1021" ht="15" customHeight="1">
      <c r="A155" s="10">
        <f t="shared" si="19"/>
        <v>146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20"/>
        <v>3513.17</v>
      </c>
      <c r="S155" s="20"/>
      <c r="U155" s="20"/>
    </row>
    <row r="156" spans="1:1021" s="3" customFormat="1" ht="15" customHeight="1">
      <c r="A156" s="10">
        <f t="shared" si="19"/>
        <v>147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9</v>
      </c>
      <c r="I156" s="84"/>
      <c r="J156" s="84"/>
      <c r="K156" s="84"/>
      <c r="L156" s="84"/>
      <c r="M156" s="84"/>
      <c r="N156" s="84">
        <v>5</v>
      </c>
      <c r="O156" s="91">
        <v>10397.799999999999</v>
      </c>
      <c r="P156" s="91">
        <v>10397.799999999999</v>
      </c>
      <c r="Q156" s="84"/>
      <c r="R156" s="18"/>
    </row>
    <row r="157" spans="1:1021" s="3" customFormat="1" ht="15" customHeight="1">
      <c r="A157" s="10">
        <f t="shared" si="19"/>
        <v>148</v>
      </c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f t="shared" si="19"/>
        <v>149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f t="shared" si="19"/>
        <v>150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7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21">P159+L159</f>
        <v>8547.119999999999</v>
      </c>
      <c r="S159" s="20"/>
      <c r="U159" s="20"/>
    </row>
    <row r="160" spans="1:1021" s="3" customFormat="1" ht="15" customHeight="1">
      <c r="A160" s="10">
        <f t="shared" si="19"/>
        <v>151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21"/>
        <v>3928.91</v>
      </c>
      <c r="S160" s="20"/>
      <c r="U160" s="20"/>
    </row>
    <row r="161" spans="1:1021" s="3" customFormat="1" ht="15" customHeight="1">
      <c r="A161" s="10">
        <f t="shared" si="19"/>
        <v>152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8</v>
      </c>
      <c r="I161" s="87">
        <v>4</v>
      </c>
      <c r="J161" s="87">
        <v>4</v>
      </c>
      <c r="K161" s="90">
        <f>2298.16+1681.6</f>
        <v>3979.7599999999998</v>
      </c>
      <c r="L161" s="90">
        <v>2298.16</v>
      </c>
      <c r="M161" s="87">
        <f>K161-L161</f>
        <v>1681.6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>
        <f t="shared" si="21"/>
        <v>4704.6000000000004</v>
      </c>
      <c r="S161" s="20"/>
      <c r="U161" s="20"/>
    </row>
    <row r="162" spans="1:1021" s="3" customFormat="1" ht="15" customHeight="1">
      <c r="A162" s="10">
        <f t="shared" si="19"/>
        <v>153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f t="shared" si="19"/>
        <v>154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f t="shared" si="19"/>
        <v>155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f t="shared" si="19"/>
        <v>156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f t="shared" si="19"/>
        <v>157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f t="shared" si="19"/>
        <v>158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f t="shared" si="19"/>
        <v>159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f t="shared" si="19"/>
        <v>160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8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f t="shared" si="19"/>
        <v>161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>
        <v>2</v>
      </c>
      <c r="O170" s="84">
        <v>3993.8</v>
      </c>
      <c r="P170" s="84">
        <v>3993.8</v>
      </c>
      <c r="Q170" s="84"/>
    </row>
    <row r="171" spans="1:1021" s="3" customFormat="1" ht="15" customHeight="1">
      <c r="A171" s="10">
        <f t="shared" si="19"/>
        <v>162</v>
      </c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f t="shared" si="19"/>
        <v>163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f t="shared" si="19"/>
        <v>164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f t="shared" si="19"/>
        <v>165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8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22">P174+L174</f>
        <v>26709.15</v>
      </c>
    </row>
    <row r="175" spans="1:1021" ht="15" customHeight="1">
      <c r="A175" s="10">
        <f t="shared" si="19"/>
        <v>166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si="22"/>
        <v>0</v>
      </c>
    </row>
    <row r="176" spans="1:1021" ht="15" customHeight="1">
      <c r="A176" s="10">
        <f t="shared" si="19"/>
        <v>167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f t="shared" si="19"/>
        <v>168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f t="shared" si="19"/>
        <v>169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19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f t="shared" si="19"/>
        <v>170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f t="shared" si="19"/>
        <v>171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38</v>
      </c>
      <c r="I180" s="87">
        <v>30</v>
      </c>
      <c r="J180" s="87">
        <v>30</v>
      </c>
      <c r="K180" s="87">
        <v>19599.18</v>
      </c>
      <c r="L180" s="87">
        <v>11967.01</v>
      </c>
      <c r="M180" s="87">
        <f>K180-L180</f>
        <v>7632.17</v>
      </c>
      <c r="N180" s="87">
        <v>65</v>
      </c>
      <c r="O180" s="87">
        <v>35671.040000000001</v>
      </c>
      <c r="P180" s="87">
        <f>5248.31+2828.8+26487.21</f>
        <v>34564.32</v>
      </c>
      <c r="Q180" s="90">
        <f>O180-P180</f>
        <v>1106.7200000000012</v>
      </c>
      <c r="R180" s="20">
        <f>P180+L180</f>
        <v>46531.33</v>
      </c>
      <c r="S180" s="20"/>
      <c r="U180" s="20"/>
    </row>
    <row r="181" spans="1:1021" ht="15" customHeight="1">
      <c r="A181" s="10">
        <f t="shared" si="19"/>
        <v>172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f t="shared" si="19"/>
        <v>173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f t="shared" si="19"/>
        <v>174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7</v>
      </c>
      <c r="O183" s="226">
        <v>21855.599999999999</v>
      </c>
      <c r="P183" s="226">
        <v>21855.599999999999</v>
      </c>
      <c r="Q183" s="84">
        <v>0</v>
      </c>
      <c r="R183" s="20"/>
      <c r="S183" s="20"/>
      <c r="U183" s="20"/>
    </row>
    <row r="184" spans="1:1021" ht="15" customHeight="1">
      <c r="A184" s="10">
        <f t="shared" si="19"/>
        <v>175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f t="shared" si="19"/>
        <v>176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>
        <f t="shared" si="19"/>
        <v>177</v>
      </c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f t="shared" si="19"/>
        <v>178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>
        <f>P187+L187</f>
        <v>13850.81</v>
      </c>
    </row>
    <row r="188" spans="1:1021" ht="15" customHeight="1">
      <c r="A188" s="10">
        <f t="shared" si="19"/>
        <v>179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2</v>
      </c>
      <c r="I188" s="84"/>
      <c r="J188" s="84"/>
      <c r="K188" s="84"/>
      <c r="L188" s="84"/>
      <c r="M188" s="84"/>
      <c r="N188" s="82">
        <v>3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f t="shared" si="19"/>
        <v>180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12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f t="shared" si="19"/>
        <v>181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3">P190+L190</f>
        <v>0</v>
      </c>
    </row>
    <row r="191" spans="1:1021" ht="15" customHeight="1">
      <c r="A191" s="10">
        <f t="shared" si="19"/>
        <v>182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3"/>
        <v>6306.59</v>
      </c>
      <c r="S191" s="20"/>
      <c r="U191" s="20"/>
    </row>
    <row r="192" spans="1:1021" ht="15" customHeight="1">
      <c r="A192" s="10">
        <f t="shared" si="19"/>
        <v>183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f t="shared" si="19"/>
        <v>184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f t="shared" si="19"/>
        <v>185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f t="shared" si="19"/>
        <v>186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f t="shared" si="19"/>
        <v>187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f t="shared" si="19"/>
        <v>188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f t="shared" si="19"/>
        <v>189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f t="shared" si="19"/>
        <v>190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6</v>
      </c>
      <c r="I199" s="105"/>
      <c r="J199" s="105"/>
      <c r="K199" s="104"/>
      <c r="L199" s="106"/>
      <c r="M199" s="105"/>
      <c r="N199" s="107">
        <v>10</v>
      </c>
      <c r="O199" s="108">
        <v>55746.239999999998</v>
      </c>
      <c r="P199" s="107">
        <v>55746.239999999998</v>
      </c>
      <c r="Q199" s="107">
        <v>0</v>
      </c>
      <c r="R199" s="18"/>
    </row>
    <row r="200" spans="1:1021" s="3" customFormat="1" ht="15" customHeight="1">
      <c r="A200" s="10">
        <f t="shared" si="19"/>
        <v>191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7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f t="shared" si="19"/>
        <v>192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f t="shared" si="19"/>
        <v>193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4">P202+L202</f>
        <v>9735.1299999999992</v>
      </c>
      <c r="S202" s="20"/>
      <c r="U202" s="20"/>
    </row>
    <row r="203" spans="1:1021" s="3" customFormat="1" ht="15" customHeight="1">
      <c r="A203" s="10">
        <f t="shared" si="19"/>
        <v>194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5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>
        <f t="shared" si="24"/>
        <v>70947.22</v>
      </c>
    </row>
    <row r="204" spans="1:1021" s="3" customFormat="1" ht="15" customHeight="1">
      <c r="A204" s="10">
        <f t="shared" ref="A204:A268" si="25">A203+1</f>
        <v>195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4"/>
        <v>0</v>
      </c>
    </row>
    <row r="205" spans="1:1021" s="3" customFormat="1" ht="15" customHeight="1">
      <c r="A205" s="10">
        <f t="shared" si="25"/>
        <v>196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f t="shared" si="25"/>
        <v>197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f t="shared" si="25"/>
        <v>198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>
        <f t="shared" si="25"/>
        <v>199</v>
      </c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f t="shared" si="25"/>
        <v>200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f t="shared" si="25"/>
        <v>201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f t="shared" si="25"/>
        <v>202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9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>
        <v>1158.24</v>
      </c>
      <c r="Q211" s="90">
        <f>O211-P211</f>
        <v>0</v>
      </c>
      <c r="R211" s="20">
        <f>P211+L211</f>
        <v>1158.24</v>
      </c>
      <c r="S211" s="20"/>
      <c r="U211" s="20"/>
    </row>
    <row r="212" spans="1:1021" s="3" customFormat="1" ht="15" customHeight="1">
      <c r="A212" s="10">
        <f t="shared" si="25"/>
        <v>203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f t="shared" si="25"/>
        <v>204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f t="shared" si="25"/>
        <v>205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22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f t="shared" si="25"/>
        <v>206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f t="shared" si="25"/>
        <v>207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f t="shared" si="25"/>
        <v>208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f t="shared" si="25"/>
        <v>209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6">P218+L218</f>
        <v>5207.3599999999997</v>
      </c>
      <c r="S218" s="20"/>
      <c r="U218" s="20"/>
    </row>
    <row r="219" spans="1:1021" s="18" customFormat="1" ht="15" customHeight="1">
      <c r="A219" s="10">
        <f t="shared" si="25"/>
        <v>210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16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6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f t="shared" si="25"/>
        <v>211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f t="shared" si="25"/>
        <v>212</v>
      </c>
      <c r="B221" s="13" t="s">
        <v>260</v>
      </c>
      <c r="C221" s="53"/>
      <c r="D221" s="10"/>
      <c r="E221" s="21"/>
      <c r="F221" s="22"/>
      <c r="G221" s="19" t="s">
        <v>22</v>
      </c>
      <c r="H221" s="96">
        <v>1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f t="shared" si="25"/>
        <v>213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>
        <f t="shared" si="25"/>
        <v>214</v>
      </c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f t="shared" si="25"/>
        <v>215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6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7">P224+L224</f>
        <v>0</v>
      </c>
      <c r="S224" s="20"/>
      <c r="U224" s="20"/>
    </row>
    <row r="225" spans="1:1021" ht="15" customHeight="1">
      <c r="A225" s="10">
        <f t="shared" si="25"/>
        <v>216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8861.68</v>
      </c>
      <c r="L225" s="87">
        <v>8861.68</v>
      </c>
      <c r="M225" s="87">
        <f>K225-L225</f>
        <v>0</v>
      </c>
      <c r="N225" s="87">
        <v>5</v>
      </c>
      <c r="O225" s="93">
        <v>22478</v>
      </c>
      <c r="P225" s="93">
        <v>22478</v>
      </c>
      <c r="Q225" s="90">
        <f>O225-P225</f>
        <v>0</v>
      </c>
      <c r="R225" s="20">
        <f t="shared" si="27"/>
        <v>31339.68</v>
      </c>
      <c r="S225" s="20"/>
      <c r="U225" s="20"/>
    </row>
    <row r="226" spans="1:1021" ht="15" customHeight="1">
      <c r="A226" s="10">
        <f t="shared" si="25"/>
        <v>217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5</v>
      </c>
      <c r="O226" s="90">
        <v>13001.01</v>
      </c>
      <c r="P226" s="90">
        <v>13001.01</v>
      </c>
      <c r="Q226" s="90">
        <f>O226-P226</f>
        <v>0</v>
      </c>
      <c r="R226" s="20">
        <f t="shared" si="27"/>
        <v>14937.82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f t="shared" si="25"/>
        <v>218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5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16185.4</v>
      </c>
      <c r="Q227" s="107"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f t="shared" si="25"/>
        <v>219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7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8">P228+L228</f>
        <v>0</v>
      </c>
      <c r="S228" s="20"/>
      <c r="U228" s="20"/>
    </row>
    <row r="229" spans="1:1021" ht="15" customHeight="1">
      <c r="A229" s="10">
        <f t="shared" si="25"/>
        <v>220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15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18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8"/>
        <v>63142.229999999996</v>
      </c>
      <c r="S229" s="20"/>
      <c r="U229" s="20"/>
    </row>
    <row r="230" spans="1:1021" ht="15" customHeight="1">
      <c r="A230" s="10">
        <f t="shared" si="25"/>
        <v>221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8"/>
        <v>7462.0599999999995</v>
      </c>
      <c r="S230" s="20"/>
      <c r="U230" s="20"/>
    </row>
    <row r="231" spans="1:1021" ht="15" customHeight="1">
      <c r="A231" s="10">
        <f t="shared" si="25"/>
        <v>222</v>
      </c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/>
      <c r="B232" s="21" t="s">
        <v>178</v>
      </c>
      <c r="C232" s="14"/>
      <c r="D232" s="10"/>
      <c r="E232" s="21"/>
      <c r="F232" s="23"/>
      <c r="G232" s="19" t="s">
        <v>22</v>
      </c>
      <c r="H232" s="92">
        <v>1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customHeight="1">
      <c r="A233" s="10">
        <f>A231+1</f>
        <v>223</v>
      </c>
      <c r="B233" s="21" t="s">
        <v>175</v>
      </c>
      <c r="C233" s="14"/>
      <c r="D233" s="10"/>
      <c r="E233" s="21"/>
      <c r="F233" s="23"/>
      <c r="G233" s="19" t="s">
        <v>22</v>
      </c>
      <c r="H233" s="92">
        <v>8</v>
      </c>
      <c r="I233" s="87">
        <v>2</v>
      </c>
      <c r="J233" s="87">
        <v>2</v>
      </c>
      <c r="K233" s="90">
        <v>1822.9</v>
      </c>
      <c r="L233" s="90">
        <v>1822.9</v>
      </c>
      <c r="M233" s="87">
        <f>K233-L233</f>
        <v>0</v>
      </c>
      <c r="N233" s="87">
        <v>6</v>
      </c>
      <c r="O233" s="93">
        <v>7300.67</v>
      </c>
      <c r="P233" s="87">
        <v>7300.67</v>
      </c>
      <c r="Q233" s="90">
        <f>O233-P233</f>
        <v>0</v>
      </c>
      <c r="R233" s="20">
        <f t="shared" ref="R233:R234" si="29">P233+L233</f>
        <v>9123.57</v>
      </c>
    </row>
    <row r="234" spans="1:1021" s="3" customFormat="1" ht="15" customHeight="1">
      <c r="A234" s="10">
        <f t="shared" si="25"/>
        <v>224</v>
      </c>
      <c r="B234" s="21" t="s">
        <v>176</v>
      </c>
      <c r="C234" s="14" t="s">
        <v>19</v>
      </c>
      <c r="D234" s="10"/>
      <c r="E234" s="21" t="s">
        <v>177</v>
      </c>
      <c r="F234" s="22"/>
      <c r="G234" s="19" t="s">
        <v>22</v>
      </c>
      <c r="H234" s="92">
        <v>20</v>
      </c>
      <c r="I234" s="87">
        <v>6</v>
      </c>
      <c r="J234" s="87">
        <v>6</v>
      </c>
      <c r="K234" s="90">
        <v>7288.37</v>
      </c>
      <c r="L234" s="90">
        <v>7288.37</v>
      </c>
      <c r="M234" s="87">
        <f>K234-L234</f>
        <v>0</v>
      </c>
      <c r="N234" s="87">
        <v>7</v>
      </c>
      <c r="O234" s="93">
        <v>16371.11</v>
      </c>
      <c r="P234" s="93">
        <v>16371.11</v>
      </c>
      <c r="Q234" s="90">
        <f>O234-P234</f>
        <v>0</v>
      </c>
      <c r="R234" s="20">
        <f t="shared" si="29"/>
        <v>23659.48</v>
      </c>
    </row>
    <row r="235" spans="1:1021" ht="15" customHeight="1">
      <c r="A235" s="10">
        <f t="shared" si="25"/>
        <v>225</v>
      </c>
      <c r="B235" s="21" t="s">
        <v>176</v>
      </c>
      <c r="C235" s="14"/>
      <c r="D235" s="21"/>
      <c r="E235" s="21"/>
      <c r="F235" s="21"/>
      <c r="G235" s="19" t="s">
        <v>33</v>
      </c>
      <c r="H235" s="80">
        <v>12</v>
      </c>
      <c r="I235" s="103"/>
      <c r="J235" s="103">
        <v>2</v>
      </c>
      <c r="K235" s="104">
        <v>4624.3999999999996</v>
      </c>
      <c r="L235" s="104">
        <v>4624.3999999999996</v>
      </c>
      <c r="M235" s="84"/>
      <c r="N235" s="155">
        <v>9</v>
      </c>
      <c r="O235" s="186">
        <v>21650.6</v>
      </c>
      <c r="P235" s="186">
        <v>21650.6</v>
      </c>
      <c r="Q235" s="84"/>
      <c r="R235" s="20"/>
      <c r="S235" s="20"/>
      <c r="U235" s="20"/>
    </row>
    <row r="236" spans="1:1021" ht="15" customHeight="1">
      <c r="A236" s="10">
        <f t="shared" si="25"/>
        <v>226</v>
      </c>
      <c r="B236" s="21" t="s">
        <v>178</v>
      </c>
      <c r="C236" s="14"/>
      <c r="D236" s="10"/>
      <c r="E236" s="21"/>
      <c r="F236" s="22"/>
      <c r="G236" s="19" t="s">
        <v>44</v>
      </c>
      <c r="H236" s="80">
        <v>7</v>
      </c>
      <c r="I236" s="105"/>
      <c r="J236" s="105"/>
      <c r="K236" s="104"/>
      <c r="L236" s="106"/>
      <c r="M236" s="105"/>
      <c r="N236" s="107">
        <v>4</v>
      </c>
      <c r="O236" s="108">
        <v>12667.4</v>
      </c>
      <c r="P236" s="108">
        <v>12667.4</v>
      </c>
      <c r="Q236" s="107">
        <v>0</v>
      </c>
      <c r="R236" s="20"/>
      <c r="S236" s="20"/>
      <c r="U236" s="20"/>
    </row>
    <row r="237" spans="1:1021" ht="15" customHeight="1">
      <c r="A237" s="10">
        <f t="shared" si="25"/>
        <v>227</v>
      </c>
      <c r="B237" s="21" t="s">
        <v>179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3</v>
      </c>
      <c r="I237" s="87"/>
      <c r="J237" s="87"/>
      <c r="K237" s="87"/>
      <c r="L237" s="87"/>
      <c r="M237" s="87">
        <f>K237-L237</f>
        <v>0</v>
      </c>
      <c r="N237" s="87">
        <v>3</v>
      </c>
      <c r="O237" s="93">
        <v>8730.25</v>
      </c>
      <c r="P237" s="93">
        <v>8730.25</v>
      </c>
      <c r="Q237" s="90">
        <f>O237-P237</f>
        <v>0</v>
      </c>
      <c r="R237" s="20">
        <f>P237+L237</f>
        <v>8730.25</v>
      </c>
      <c r="S237" s="20"/>
      <c r="U237" s="20"/>
    </row>
    <row r="238" spans="1:1021" s="18" customFormat="1" ht="15" customHeight="1">
      <c r="A238" s="10">
        <f t="shared" si="25"/>
        <v>228</v>
      </c>
      <c r="B238" s="21" t="s">
        <v>179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1</v>
      </c>
      <c r="O238" s="121"/>
      <c r="P238" s="121"/>
      <c r="Q238" s="104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</row>
    <row r="239" spans="1:1021" ht="15" customHeight="1">
      <c r="A239" s="10">
        <f t="shared" si="25"/>
        <v>229</v>
      </c>
      <c r="B239" s="21" t="s">
        <v>180</v>
      </c>
      <c r="C239" s="14" t="s">
        <v>19</v>
      </c>
      <c r="D239" s="10"/>
      <c r="E239" s="21" t="s">
        <v>24</v>
      </c>
      <c r="F239" s="23"/>
      <c r="G239" s="19" t="s">
        <v>22</v>
      </c>
      <c r="H239" s="92">
        <v>18</v>
      </c>
      <c r="I239" s="87"/>
      <c r="J239" s="87"/>
      <c r="K239" s="87"/>
      <c r="L239" s="87"/>
      <c r="M239" s="87">
        <f>K239-L239</f>
        <v>0</v>
      </c>
      <c r="N239" s="87">
        <v>17</v>
      </c>
      <c r="O239" s="93">
        <v>62143.82</v>
      </c>
      <c r="P239" s="93">
        <v>62143.82</v>
      </c>
      <c r="Q239" s="90">
        <f>O239-P239</f>
        <v>0</v>
      </c>
      <c r="R239" s="20">
        <f>P239+L239</f>
        <v>62143.82</v>
      </c>
      <c r="S239" s="20"/>
      <c r="T239" s="18"/>
      <c r="U239" s="2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</row>
    <row r="240" spans="1:1021" s="3" customFormat="1" ht="15" customHeight="1">
      <c r="A240" s="10">
        <f t="shared" si="25"/>
        <v>230</v>
      </c>
      <c r="B240" s="21" t="s">
        <v>180</v>
      </c>
      <c r="C240" s="14" t="s">
        <v>19</v>
      </c>
      <c r="D240" s="10"/>
      <c r="E240" s="21" t="s">
        <v>24</v>
      </c>
      <c r="F240" s="22"/>
      <c r="G240" s="19" t="s">
        <v>25</v>
      </c>
      <c r="H240" s="80">
        <v>5</v>
      </c>
      <c r="I240" s="104"/>
      <c r="J240" s="104"/>
      <c r="K240" s="104"/>
      <c r="L240" s="104"/>
      <c r="M240" s="104"/>
      <c r="N240" s="104">
        <v>2</v>
      </c>
      <c r="O240" s="121"/>
      <c r="P240" s="121"/>
      <c r="Q240" s="104"/>
      <c r="R240" s="18"/>
    </row>
    <row r="241" spans="1:21" s="3" customFormat="1" ht="15" customHeight="1">
      <c r="A241" s="10">
        <f t="shared" si="25"/>
        <v>231</v>
      </c>
      <c r="B241" s="21" t="s">
        <v>181</v>
      </c>
      <c r="C241" s="14"/>
      <c r="D241" s="11"/>
      <c r="E241" s="21"/>
      <c r="F241" s="23"/>
      <c r="G241" s="19" t="s">
        <v>25</v>
      </c>
      <c r="H241" s="116">
        <v>5</v>
      </c>
      <c r="I241" s="87">
        <v>1</v>
      </c>
      <c r="J241" s="87">
        <v>1</v>
      </c>
      <c r="K241" s="87"/>
      <c r="L241" s="87"/>
      <c r="M241" s="87"/>
      <c r="N241" s="146">
        <v>4</v>
      </c>
      <c r="O241" s="147"/>
      <c r="P241" s="146"/>
      <c r="Q241" s="90"/>
    </row>
    <row r="242" spans="1:21" s="3" customFormat="1" ht="15" customHeight="1">
      <c r="A242" s="10">
        <f t="shared" si="25"/>
        <v>232</v>
      </c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6"/>
      <c r="P242" s="146"/>
      <c r="Q242" s="90"/>
      <c r="R242" s="20"/>
      <c r="S242" s="20"/>
      <c r="U242" s="20"/>
    </row>
    <row r="243" spans="1:21" s="18" customFormat="1" ht="15" customHeight="1">
      <c r="A243" s="10">
        <f t="shared" si="25"/>
        <v>233</v>
      </c>
      <c r="B243" s="29" t="s">
        <v>182</v>
      </c>
      <c r="C243" s="14"/>
      <c r="D243" s="10"/>
      <c r="E243" s="21"/>
      <c r="F243" s="22"/>
      <c r="G243" s="19" t="s">
        <v>22</v>
      </c>
      <c r="H243" s="92">
        <v>17</v>
      </c>
      <c r="I243" s="87"/>
      <c r="J243" s="87"/>
      <c r="K243" s="87"/>
      <c r="L243" s="87"/>
      <c r="M243" s="87">
        <f>K243-L243</f>
        <v>0</v>
      </c>
      <c r="N243" s="146">
        <v>19</v>
      </c>
      <c r="O243" s="146">
        <f>15084.13+5917.85+987.87</f>
        <v>21989.85</v>
      </c>
      <c r="P243" s="146">
        <f>15084.13+5917.85</f>
        <v>21001.98</v>
      </c>
      <c r="Q243" s="90">
        <f>O243-P243</f>
        <v>987.86999999999898</v>
      </c>
      <c r="R243" s="20">
        <f t="shared" ref="R243:R245" si="30">P243+L243</f>
        <v>21001.98</v>
      </c>
      <c r="S243" s="20"/>
      <c r="U243" s="20"/>
    </row>
    <row r="244" spans="1:21" s="18" customFormat="1" ht="15" customHeight="1">
      <c r="A244" s="10">
        <f t="shared" si="25"/>
        <v>234</v>
      </c>
      <c r="B244" s="21" t="s">
        <v>183</v>
      </c>
      <c r="C244" s="14" t="s">
        <v>19</v>
      </c>
      <c r="D244" s="10"/>
      <c r="E244" s="21" t="s">
        <v>24</v>
      </c>
      <c r="F244" s="22"/>
      <c r="G244" s="19" t="s">
        <v>22</v>
      </c>
      <c r="H244" s="92">
        <v>8</v>
      </c>
      <c r="I244" s="87">
        <v>4</v>
      </c>
      <c r="J244" s="87">
        <v>4</v>
      </c>
      <c r="K244" s="87">
        <f>2249.14+815.79</f>
        <v>3064.93</v>
      </c>
      <c r="L244" s="87">
        <f>2249.14+815.79</f>
        <v>3064.93</v>
      </c>
      <c r="M244" s="87">
        <f>K244-L244</f>
        <v>0</v>
      </c>
      <c r="N244" s="146">
        <v>15</v>
      </c>
      <c r="O244" s="147">
        <f>714.68+28225.49+2707.74+4471.33+10348.11</f>
        <v>46467.350000000006</v>
      </c>
      <c r="P244" s="147">
        <f>714.68+28225.49+2707.74+4471.33+10348.11</f>
        <v>46467.350000000006</v>
      </c>
      <c r="Q244" s="90">
        <f>O244-P244</f>
        <v>0</v>
      </c>
      <c r="R244" s="20">
        <f t="shared" si="30"/>
        <v>49532.280000000006</v>
      </c>
      <c r="S244" s="20"/>
      <c r="U244" s="20"/>
    </row>
    <row r="245" spans="1:21" s="18" customFormat="1" ht="15" customHeight="1">
      <c r="A245" s="10">
        <f t="shared" si="25"/>
        <v>235</v>
      </c>
      <c r="B245" s="21" t="s">
        <v>184</v>
      </c>
      <c r="C245" s="14"/>
      <c r="D245" s="10"/>
      <c r="E245" s="21"/>
      <c r="F245" s="23"/>
      <c r="G245" s="19" t="s">
        <v>22</v>
      </c>
      <c r="H245" s="92">
        <v>1</v>
      </c>
      <c r="I245" s="87"/>
      <c r="J245" s="87"/>
      <c r="K245" s="87"/>
      <c r="L245" s="87"/>
      <c r="M245" s="87">
        <f>K245-L245</f>
        <v>0</v>
      </c>
      <c r="N245" s="146"/>
      <c r="O245" s="147"/>
      <c r="P245" s="146"/>
      <c r="Q245" s="90">
        <f>O245-P245</f>
        <v>0</v>
      </c>
      <c r="R245" s="20">
        <f t="shared" si="30"/>
        <v>0</v>
      </c>
      <c r="S245" s="20"/>
      <c r="U245" s="20"/>
    </row>
    <row r="246" spans="1:21" s="18" customFormat="1" ht="15" customHeight="1">
      <c r="A246" s="10">
        <f t="shared" si="25"/>
        <v>236</v>
      </c>
      <c r="B246" s="21" t="s">
        <v>184</v>
      </c>
      <c r="C246" s="42" t="s">
        <v>19</v>
      </c>
      <c r="D246" s="43"/>
      <c r="E246" s="21" t="s">
        <v>24</v>
      </c>
      <c r="F246" s="52"/>
      <c r="G246" s="19" t="s">
        <v>25</v>
      </c>
      <c r="H246" s="167">
        <v>6</v>
      </c>
      <c r="I246" s="104"/>
      <c r="J246" s="104"/>
      <c r="K246" s="104"/>
      <c r="L246" s="104"/>
      <c r="M246" s="104"/>
      <c r="N246" s="104">
        <v>3</v>
      </c>
      <c r="O246" s="121"/>
      <c r="P246" s="104"/>
      <c r="Q246" s="104"/>
    </row>
    <row r="247" spans="1:21" s="3" customFormat="1" ht="15" customHeight="1">
      <c r="A247" s="10">
        <f t="shared" si="25"/>
        <v>237</v>
      </c>
      <c r="B247" s="21" t="s">
        <v>185</v>
      </c>
      <c r="C247" s="14" t="s">
        <v>19</v>
      </c>
      <c r="D247" s="21"/>
      <c r="E247" s="21" t="s">
        <v>24</v>
      </c>
      <c r="F247" s="21"/>
      <c r="G247" s="19" t="s">
        <v>25</v>
      </c>
      <c r="H247" s="80"/>
      <c r="I247" s="84"/>
      <c r="J247" s="84"/>
      <c r="K247" s="94"/>
      <c r="L247" s="94"/>
      <c r="M247" s="84"/>
      <c r="N247" s="84"/>
      <c r="O247" s="84"/>
      <c r="P247" s="84"/>
      <c r="Q247" s="84"/>
    </row>
    <row r="248" spans="1:21" s="3" customFormat="1" ht="15" customHeight="1">
      <c r="A248" s="10">
        <f t="shared" si="25"/>
        <v>238</v>
      </c>
      <c r="B248" s="21" t="s">
        <v>186</v>
      </c>
      <c r="C248" s="14"/>
      <c r="D248" s="21"/>
      <c r="E248" s="21"/>
      <c r="F248" s="22"/>
      <c r="G248" s="19" t="s">
        <v>22</v>
      </c>
      <c r="H248" s="92">
        <v>9</v>
      </c>
      <c r="I248" s="87"/>
      <c r="J248" s="87"/>
      <c r="K248" s="187"/>
      <c r="L248" s="187"/>
      <c r="M248" s="87">
        <f>K248-L248</f>
        <v>0</v>
      </c>
      <c r="N248" s="87">
        <v>6</v>
      </c>
      <c r="O248" s="87">
        <v>5738.55</v>
      </c>
      <c r="P248" s="87">
        <v>5738.55</v>
      </c>
      <c r="Q248" s="90">
        <f>O248-P248</f>
        <v>0</v>
      </c>
      <c r="R248" s="20">
        <f t="shared" ref="R248:R249" si="31">P248+L248</f>
        <v>5738.55</v>
      </c>
      <c r="S248" s="20"/>
      <c r="U248" s="20"/>
    </row>
    <row r="249" spans="1:21" s="3" customFormat="1" ht="15" customHeight="1">
      <c r="A249" s="10">
        <f t="shared" si="25"/>
        <v>239</v>
      </c>
      <c r="B249" s="21" t="s">
        <v>187</v>
      </c>
      <c r="C249" s="14" t="s">
        <v>19</v>
      </c>
      <c r="D249" s="10"/>
      <c r="E249" s="21" t="s">
        <v>188</v>
      </c>
      <c r="F249" s="23"/>
      <c r="G249" s="19" t="s">
        <v>22</v>
      </c>
      <c r="H249" s="92">
        <v>14</v>
      </c>
      <c r="I249" s="87">
        <v>10</v>
      </c>
      <c r="J249" s="87">
        <v>10</v>
      </c>
      <c r="K249" s="87">
        <v>21476.71</v>
      </c>
      <c r="L249" s="87">
        <v>9109.0400000000009</v>
      </c>
      <c r="M249" s="87">
        <f>K249-L249</f>
        <v>12367.669999999998</v>
      </c>
      <c r="N249" s="87">
        <v>10</v>
      </c>
      <c r="O249" s="90">
        <f>16329.66+8180.87</f>
        <v>24510.53</v>
      </c>
      <c r="P249" s="90">
        <f>16329.66+8180.87</f>
        <v>24510.53</v>
      </c>
      <c r="Q249" s="90">
        <f>O249-P249</f>
        <v>0</v>
      </c>
      <c r="R249" s="20">
        <f t="shared" si="31"/>
        <v>33619.57</v>
      </c>
      <c r="S249" s="20"/>
      <c r="U249" s="20"/>
    </row>
    <row r="250" spans="1:21" s="3" customFormat="1" ht="15" customHeight="1">
      <c r="A250" s="10">
        <f t="shared" si="25"/>
        <v>240</v>
      </c>
      <c r="B250" s="21" t="s">
        <v>189</v>
      </c>
      <c r="C250" s="14"/>
      <c r="D250" s="10"/>
      <c r="E250" s="21"/>
      <c r="F250" s="23"/>
      <c r="G250" s="19" t="s">
        <v>25</v>
      </c>
      <c r="H250" s="80"/>
      <c r="I250" s="84"/>
      <c r="J250" s="84"/>
      <c r="K250" s="84"/>
      <c r="L250" s="84"/>
      <c r="M250" s="84"/>
      <c r="N250" s="84">
        <v>1</v>
      </c>
      <c r="O250" s="84"/>
      <c r="P250" s="84"/>
      <c r="Q250" s="138"/>
      <c r="R250" s="18"/>
    </row>
    <row r="251" spans="1:21" s="3" customFormat="1" ht="15" customHeight="1">
      <c r="A251" s="10">
        <f t="shared" si="25"/>
        <v>241</v>
      </c>
      <c r="B251" s="21" t="s">
        <v>190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/>
      <c r="J251" s="87"/>
      <c r="K251" s="87"/>
      <c r="L251" s="87"/>
      <c r="M251" s="87">
        <f>K251-L251</f>
        <v>0</v>
      </c>
      <c r="N251" s="87">
        <v>9</v>
      </c>
      <c r="O251" s="87">
        <f>2370.9+9635.1</f>
        <v>12006</v>
      </c>
      <c r="P251" s="87">
        <f>2370.9+9635.1</f>
        <v>12006</v>
      </c>
      <c r="Q251" s="90">
        <f>O251-P251</f>
        <v>0</v>
      </c>
      <c r="R251" s="20">
        <f t="shared" ref="R251:R252" si="32">P251+L251</f>
        <v>12006</v>
      </c>
      <c r="S251" s="20"/>
      <c r="U251" s="20"/>
    </row>
    <row r="252" spans="1:21" s="3" customFormat="1" ht="15" customHeight="1">
      <c r="A252" s="10">
        <f t="shared" si="25"/>
        <v>242</v>
      </c>
      <c r="B252" s="21" t="s">
        <v>191</v>
      </c>
      <c r="C252" s="14" t="s">
        <v>19</v>
      </c>
      <c r="D252" s="10"/>
      <c r="E252" s="21" t="s">
        <v>24</v>
      </c>
      <c r="F252" s="23"/>
      <c r="G252" s="19" t="s">
        <v>22</v>
      </c>
      <c r="H252" s="92">
        <v>8</v>
      </c>
      <c r="I252" s="87">
        <v>1</v>
      </c>
      <c r="J252" s="87">
        <v>1</v>
      </c>
      <c r="K252" s="90">
        <v>644.6</v>
      </c>
      <c r="L252" s="90">
        <v>644.6</v>
      </c>
      <c r="M252" s="87">
        <f>K252-L252</f>
        <v>0</v>
      </c>
      <c r="N252" s="87">
        <v>8</v>
      </c>
      <c r="O252" s="99">
        <f>15351.02+8013.74</f>
        <v>23364.760000000002</v>
      </c>
      <c r="P252" s="99">
        <f>15351.02+8013.74</f>
        <v>23364.760000000002</v>
      </c>
      <c r="Q252" s="90">
        <f>O252-P252</f>
        <v>0</v>
      </c>
      <c r="R252" s="20">
        <f t="shared" si="32"/>
        <v>24009.360000000001</v>
      </c>
      <c r="S252" s="20"/>
      <c r="U252" s="20"/>
    </row>
    <row r="253" spans="1:21" s="3" customFormat="1" ht="15" customHeight="1">
      <c r="A253" s="10">
        <f t="shared" si="25"/>
        <v>243</v>
      </c>
      <c r="B253" s="21" t="s">
        <v>192</v>
      </c>
      <c r="C253" s="14"/>
      <c r="D253" s="10"/>
      <c r="E253" s="21"/>
      <c r="F253" s="22"/>
      <c r="G253" s="19" t="s">
        <v>33</v>
      </c>
      <c r="H253" s="80"/>
      <c r="I253" s="84"/>
      <c r="J253" s="84"/>
      <c r="K253" s="138"/>
      <c r="L253" s="138"/>
      <c r="M253" s="84"/>
      <c r="N253" s="84"/>
      <c r="O253" s="95"/>
      <c r="P253" s="84"/>
      <c r="Q253" s="138"/>
      <c r="R253" s="18"/>
    </row>
    <row r="254" spans="1:21" s="3" customFormat="1" ht="15" customHeight="1">
      <c r="A254" s="10">
        <f t="shared" si="25"/>
        <v>244</v>
      </c>
      <c r="B254" s="21" t="s">
        <v>192</v>
      </c>
      <c r="C254" s="14"/>
      <c r="D254" s="10"/>
      <c r="E254" s="21"/>
      <c r="F254" s="23"/>
      <c r="G254" s="19" t="s">
        <v>25</v>
      </c>
      <c r="H254" s="80">
        <v>8</v>
      </c>
      <c r="I254" s="84"/>
      <c r="J254" s="84"/>
      <c r="K254" s="84"/>
      <c r="L254" s="84"/>
      <c r="M254" s="84"/>
      <c r="N254" s="84">
        <v>4</v>
      </c>
      <c r="O254" s="95"/>
      <c r="P254" s="95"/>
      <c r="Q254" s="138"/>
      <c r="R254" s="18"/>
    </row>
    <row r="255" spans="1:21" s="3" customFormat="1" ht="15" customHeight="1">
      <c r="A255" s="10">
        <f t="shared" si="25"/>
        <v>245</v>
      </c>
      <c r="B255" s="21" t="s">
        <v>192</v>
      </c>
      <c r="C255" s="14"/>
      <c r="D255" s="10"/>
      <c r="E255" s="21"/>
      <c r="F255" s="23"/>
      <c r="G255" s="19" t="s">
        <v>22</v>
      </c>
      <c r="H255" s="92">
        <v>7</v>
      </c>
      <c r="I255" s="87"/>
      <c r="J255" s="87"/>
      <c r="K255" s="90"/>
      <c r="L255" s="90"/>
      <c r="M255" s="87">
        <f>K255-L255</f>
        <v>0</v>
      </c>
      <c r="N255" s="87">
        <v>10</v>
      </c>
      <c r="O255" s="99">
        <v>5645.63</v>
      </c>
      <c r="P255" s="99">
        <v>5645.63</v>
      </c>
      <c r="Q255" s="90">
        <f>O255-P255</f>
        <v>0</v>
      </c>
      <c r="R255" s="20">
        <f>P255+L255</f>
        <v>5645.63</v>
      </c>
      <c r="S255" s="20"/>
      <c r="U255" s="20"/>
    </row>
    <row r="256" spans="1:21" s="3" customFormat="1" ht="15" customHeight="1">
      <c r="A256" s="10">
        <f t="shared" si="25"/>
        <v>246</v>
      </c>
      <c r="B256" s="21" t="s">
        <v>192</v>
      </c>
      <c r="C256" s="14"/>
      <c r="D256" s="10"/>
      <c r="E256" s="21"/>
      <c r="F256" s="23"/>
      <c r="G256" s="19" t="s">
        <v>47</v>
      </c>
      <c r="H256" s="92">
        <v>1</v>
      </c>
      <c r="I256" s="87"/>
      <c r="J256" s="87"/>
      <c r="K256" s="90"/>
      <c r="L256" s="90"/>
      <c r="M256" s="87"/>
      <c r="N256" s="87"/>
      <c r="O256" s="93"/>
      <c r="P256" s="93"/>
      <c r="Q256" s="90"/>
      <c r="R256" s="18"/>
    </row>
    <row r="257" spans="1:1021" s="3" customFormat="1" ht="15" customHeight="1">
      <c r="A257" s="10">
        <f t="shared" si="25"/>
        <v>247</v>
      </c>
      <c r="B257" s="21" t="s">
        <v>192</v>
      </c>
      <c r="C257" s="14"/>
      <c r="D257" s="10"/>
      <c r="E257" s="21"/>
      <c r="F257" s="23"/>
      <c r="G257" s="19" t="s">
        <v>21</v>
      </c>
      <c r="H257" s="92"/>
      <c r="I257" s="87"/>
      <c r="J257" s="87"/>
      <c r="K257" s="87"/>
      <c r="L257" s="87"/>
      <c r="M257" s="87"/>
      <c r="N257" s="87"/>
      <c r="O257" s="99"/>
      <c r="P257" s="90"/>
      <c r="Q257" s="90"/>
    </row>
    <row r="258" spans="1:1021" s="3" customFormat="1" ht="15" customHeight="1">
      <c r="A258" s="10">
        <f t="shared" si="25"/>
        <v>248</v>
      </c>
      <c r="B258" s="54" t="s">
        <v>193</v>
      </c>
      <c r="C258" s="14"/>
      <c r="D258" s="10"/>
      <c r="E258" s="21"/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18"/>
    </row>
    <row r="259" spans="1:1021" s="3" customFormat="1" ht="15" customHeight="1">
      <c r="A259" s="10">
        <f t="shared" si="25"/>
        <v>249</v>
      </c>
      <c r="B259" s="21" t="s">
        <v>194</v>
      </c>
      <c r="C259" s="14" t="s">
        <v>19</v>
      </c>
      <c r="D259" s="10"/>
      <c r="E259" s="35" t="s">
        <v>24</v>
      </c>
      <c r="F259" s="22"/>
      <c r="G259" s="19" t="s">
        <v>25</v>
      </c>
      <c r="H259" s="80"/>
      <c r="I259" s="104"/>
      <c r="J259" s="104"/>
      <c r="K259" s="104"/>
      <c r="L259" s="104"/>
      <c r="M259" s="104"/>
      <c r="N259" s="104"/>
      <c r="O259" s="104"/>
      <c r="P259" s="104"/>
      <c r="Q259" s="104"/>
      <c r="R259" s="20"/>
      <c r="S259" s="20"/>
      <c r="U259" s="20"/>
    </row>
    <row r="260" spans="1:1021" s="3" customFormat="1" ht="15" customHeight="1">
      <c r="A260" s="10">
        <f t="shared" si="25"/>
        <v>250</v>
      </c>
      <c r="B260" s="21" t="s">
        <v>195</v>
      </c>
      <c r="C260" s="14" t="s">
        <v>19</v>
      </c>
      <c r="D260" s="10"/>
      <c r="E260" s="21" t="s">
        <v>196</v>
      </c>
      <c r="F260" s="23"/>
      <c r="G260" s="19" t="s">
        <v>22</v>
      </c>
      <c r="H260" s="92">
        <v>34</v>
      </c>
      <c r="I260" s="87">
        <v>7</v>
      </c>
      <c r="J260" s="87">
        <v>7</v>
      </c>
      <c r="K260" s="87">
        <v>13060.31</v>
      </c>
      <c r="L260" s="87">
        <v>13060.31</v>
      </c>
      <c r="M260" s="87">
        <f>K260-L260</f>
        <v>0</v>
      </c>
      <c r="N260" s="87">
        <v>48</v>
      </c>
      <c r="O260" s="99">
        <v>130547.43</v>
      </c>
      <c r="P260" s="99">
        <v>130547.43</v>
      </c>
      <c r="Q260" s="90">
        <f>O260-P260</f>
        <v>0</v>
      </c>
      <c r="R260" s="20">
        <f t="shared" ref="R260:R261" si="33">P260+L260</f>
        <v>143607.74</v>
      </c>
      <c r="S260" s="20"/>
      <c r="U260" s="20"/>
    </row>
    <row r="261" spans="1:1021" s="3" customFormat="1" ht="15" customHeight="1">
      <c r="A261" s="10">
        <f t="shared" si="25"/>
        <v>251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3"/>
      <c r="G261" s="19" t="s">
        <v>22</v>
      </c>
      <c r="H261" s="116">
        <v>10</v>
      </c>
      <c r="I261" s="117"/>
      <c r="J261" s="117"/>
      <c r="K261" s="117"/>
      <c r="L261" s="117"/>
      <c r="M261" s="87">
        <f>K261-L261</f>
        <v>0</v>
      </c>
      <c r="N261" s="117">
        <v>9</v>
      </c>
      <c r="O261" s="118">
        <v>25523.81</v>
      </c>
      <c r="P261" s="118">
        <v>25523.81</v>
      </c>
      <c r="Q261" s="90">
        <f>O261-P261</f>
        <v>0</v>
      </c>
      <c r="R261" s="20">
        <f t="shared" si="33"/>
        <v>25523.81</v>
      </c>
    </row>
    <row r="262" spans="1:1021" s="3" customFormat="1" ht="15" customHeight="1">
      <c r="A262" s="10">
        <f t="shared" si="25"/>
        <v>252</v>
      </c>
      <c r="B262" s="21" t="s">
        <v>197</v>
      </c>
      <c r="C262" s="14" t="s">
        <v>54</v>
      </c>
      <c r="D262" s="10" t="s">
        <v>69</v>
      </c>
      <c r="E262" s="21" t="s">
        <v>24</v>
      </c>
      <c r="F262" s="21"/>
      <c r="G262" s="19" t="s">
        <v>25</v>
      </c>
      <c r="H262" s="80"/>
      <c r="I262" s="84"/>
      <c r="J262" s="84"/>
      <c r="K262" s="84"/>
      <c r="L262" s="84"/>
      <c r="M262" s="84"/>
      <c r="N262" s="155"/>
      <c r="O262" s="155"/>
      <c r="P262" s="155"/>
      <c r="Q262" s="84"/>
      <c r="R262" s="20"/>
      <c r="S262" s="20"/>
      <c r="U262" s="20"/>
    </row>
    <row r="263" spans="1:1021" s="3" customFormat="1" ht="15" customHeight="1">
      <c r="A263" s="10">
        <f t="shared" si="25"/>
        <v>253</v>
      </c>
      <c r="B263" s="21" t="s">
        <v>198</v>
      </c>
      <c r="C263" s="14" t="s">
        <v>19</v>
      </c>
      <c r="D263" s="10"/>
      <c r="E263" s="21" t="s">
        <v>199</v>
      </c>
      <c r="F263" s="23"/>
      <c r="G263" s="19" t="s">
        <v>22</v>
      </c>
      <c r="H263" s="92"/>
      <c r="I263" s="87"/>
      <c r="J263" s="87"/>
      <c r="K263" s="87"/>
      <c r="L263" s="87"/>
      <c r="M263" s="87">
        <f>K263-L263</f>
        <v>0</v>
      </c>
      <c r="N263" s="87"/>
      <c r="O263" s="99"/>
      <c r="P263" s="99"/>
      <c r="Q263" s="90">
        <f>O263-P263</f>
        <v>0</v>
      </c>
      <c r="R263" s="20">
        <f>P263+L263</f>
        <v>0</v>
      </c>
    </row>
    <row r="264" spans="1:1021" s="3" customFormat="1" ht="15" customHeight="1">
      <c r="A264" s="10">
        <f t="shared" si="25"/>
        <v>254</v>
      </c>
      <c r="B264" s="21" t="s">
        <v>198</v>
      </c>
      <c r="C264" s="14" t="s">
        <v>19</v>
      </c>
      <c r="D264" s="10"/>
      <c r="E264" s="21" t="s">
        <v>199</v>
      </c>
      <c r="F264" s="22"/>
      <c r="G264" s="19" t="s">
        <v>21</v>
      </c>
      <c r="H264" s="80"/>
      <c r="I264" s="115"/>
      <c r="J264" s="127"/>
      <c r="K264" s="143"/>
      <c r="L264" s="143"/>
      <c r="M264" s="127"/>
      <c r="N264" s="84"/>
      <c r="O264" s="95"/>
      <c r="P264" s="95"/>
      <c r="Q264" s="84"/>
      <c r="R264" s="18"/>
    </row>
    <row r="265" spans="1:1021" s="3" customFormat="1" ht="15" customHeight="1">
      <c r="A265" s="10">
        <f t="shared" si="25"/>
        <v>255</v>
      </c>
      <c r="B265" s="21" t="s">
        <v>200</v>
      </c>
      <c r="C265" s="14" t="s">
        <v>19</v>
      </c>
      <c r="D265" s="10"/>
      <c r="E265" s="21" t="s">
        <v>78</v>
      </c>
      <c r="F265" s="34"/>
      <c r="G265" s="19" t="s">
        <v>47</v>
      </c>
      <c r="H265" s="80"/>
      <c r="I265" s="189"/>
      <c r="J265" s="190"/>
      <c r="K265" s="191"/>
      <c r="L265" s="191"/>
      <c r="M265" s="190"/>
      <c r="N265" s="190">
        <v>3</v>
      </c>
      <c r="O265" s="192">
        <v>12612</v>
      </c>
      <c r="P265" s="193">
        <v>12612</v>
      </c>
      <c r="Q265" s="194">
        <v>0</v>
      </c>
    </row>
    <row r="266" spans="1:1021" s="3" customFormat="1" ht="15" customHeight="1">
      <c r="A266" s="10">
        <f t="shared" si="25"/>
        <v>256</v>
      </c>
      <c r="B266" s="21" t="s">
        <v>201</v>
      </c>
      <c r="C266" s="14" t="s">
        <v>19</v>
      </c>
      <c r="D266" s="10"/>
      <c r="E266" s="21"/>
      <c r="F266" s="44"/>
      <c r="G266" s="19" t="s">
        <v>22</v>
      </c>
      <c r="H266" s="92">
        <v>6</v>
      </c>
      <c r="I266" s="87">
        <v>4</v>
      </c>
      <c r="J266" s="87">
        <v>4</v>
      </c>
      <c r="K266" s="90">
        <v>3044.75</v>
      </c>
      <c r="L266" s="90">
        <v>3044.75</v>
      </c>
      <c r="M266" s="87">
        <f>K266-L266</f>
        <v>0</v>
      </c>
      <c r="N266" s="175">
        <v>6</v>
      </c>
      <c r="O266" s="175">
        <f>15838.96+6303.06</f>
        <v>22142.02</v>
      </c>
      <c r="P266" s="175">
        <f>15838.96+6303.06</f>
        <v>22142.02</v>
      </c>
      <c r="Q266" s="90">
        <f>O266-P266</f>
        <v>0</v>
      </c>
      <c r="R266" s="20">
        <f>P266+L266</f>
        <v>25186.77</v>
      </c>
      <c r="S266" s="20"/>
      <c r="U266" s="20"/>
    </row>
    <row r="267" spans="1:1021" s="3" customFormat="1" ht="15" customHeight="1">
      <c r="A267" s="10">
        <f t="shared" si="25"/>
        <v>257</v>
      </c>
      <c r="B267" s="55" t="s">
        <v>201</v>
      </c>
      <c r="C267" s="14" t="s">
        <v>19</v>
      </c>
      <c r="D267" s="43"/>
      <c r="E267" s="35"/>
      <c r="F267" s="56"/>
      <c r="G267" s="19" t="s">
        <v>25</v>
      </c>
      <c r="H267" s="195">
        <v>2</v>
      </c>
      <c r="I267" s="104"/>
      <c r="J267" s="104"/>
      <c r="K267" s="104"/>
      <c r="L267" s="104"/>
      <c r="M267" s="104"/>
      <c r="N267" s="104">
        <v>7</v>
      </c>
      <c r="O267" s="121"/>
      <c r="P267" s="104"/>
      <c r="Q267" s="84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  <c r="JL267" s="18"/>
      <c r="JM267" s="18"/>
      <c r="JN267" s="18"/>
      <c r="JO267" s="18"/>
      <c r="JP267" s="18"/>
      <c r="JQ267" s="18"/>
      <c r="JR267" s="18"/>
      <c r="JS267" s="18"/>
      <c r="JT267" s="18"/>
      <c r="JU267" s="18"/>
      <c r="JV267" s="18"/>
      <c r="JW267" s="18"/>
      <c r="JX267" s="18"/>
      <c r="JY267" s="18"/>
      <c r="JZ267" s="18"/>
      <c r="KA267" s="18"/>
      <c r="KB267" s="18"/>
      <c r="KC267" s="18"/>
      <c r="KD267" s="18"/>
      <c r="KE267" s="18"/>
      <c r="KF267" s="18"/>
      <c r="KG267" s="18"/>
      <c r="KH267" s="18"/>
      <c r="KI267" s="18"/>
      <c r="KJ267" s="18"/>
      <c r="KK267" s="18"/>
      <c r="KL267" s="18"/>
      <c r="KM267" s="18"/>
      <c r="KN267" s="18"/>
      <c r="KO267" s="18"/>
      <c r="KP267" s="18"/>
      <c r="KQ267" s="18"/>
      <c r="KR267" s="18"/>
      <c r="KS267" s="18"/>
      <c r="KT267" s="18"/>
      <c r="KU267" s="18"/>
      <c r="KV267" s="18"/>
      <c r="KW267" s="18"/>
      <c r="KX267" s="18"/>
      <c r="KY267" s="18"/>
      <c r="KZ267" s="18"/>
      <c r="LA267" s="18"/>
      <c r="LB267" s="18"/>
      <c r="LC267" s="18"/>
      <c r="LD267" s="18"/>
      <c r="LE267" s="18"/>
      <c r="LF267" s="18"/>
      <c r="LG267" s="18"/>
      <c r="LH267" s="18"/>
      <c r="LI267" s="18"/>
      <c r="LJ267" s="18"/>
      <c r="LK267" s="18"/>
      <c r="LL267" s="18"/>
      <c r="LM267" s="18"/>
      <c r="LN267" s="18"/>
      <c r="LO267" s="18"/>
      <c r="LP267" s="18"/>
      <c r="LQ267" s="18"/>
      <c r="LR267" s="18"/>
      <c r="LS267" s="18"/>
      <c r="LT267" s="18"/>
      <c r="LU267" s="18"/>
      <c r="LV267" s="18"/>
      <c r="LW267" s="18"/>
      <c r="LX267" s="18"/>
      <c r="LY267" s="18"/>
      <c r="LZ267" s="18"/>
      <c r="MA267" s="18"/>
      <c r="MB267" s="18"/>
      <c r="MC267" s="18"/>
      <c r="MD267" s="18"/>
      <c r="ME267" s="18"/>
      <c r="MF267" s="18"/>
      <c r="MG267" s="18"/>
      <c r="MH267" s="18"/>
      <c r="MI267" s="18"/>
      <c r="MJ267" s="18"/>
      <c r="MK267" s="18"/>
      <c r="ML267" s="18"/>
      <c r="MM267" s="18"/>
      <c r="MN267" s="18"/>
      <c r="MO267" s="18"/>
      <c r="MP267" s="18"/>
      <c r="MQ267" s="18"/>
      <c r="MR267" s="18"/>
      <c r="MS267" s="18"/>
      <c r="MT267" s="18"/>
      <c r="MU267" s="18"/>
      <c r="MV267" s="18"/>
      <c r="MW267" s="18"/>
      <c r="MX267" s="18"/>
      <c r="MY267" s="18"/>
      <c r="MZ267" s="18"/>
      <c r="NA267" s="18"/>
      <c r="NB267" s="18"/>
      <c r="NC267" s="18"/>
      <c r="ND267" s="18"/>
      <c r="NE267" s="18"/>
      <c r="NF267" s="18"/>
      <c r="NG267" s="18"/>
      <c r="NH267" s="18"/>
      <c r="NI267" s="18"/>
      <c r="NJ267" s="18"/>
      <c r="NK267" s="18"/>
      <c r="NL267" s="18"/>
      <c r="NM267" s="18"/>
      <c r="NN267" s="18"/>
      <c r="NO267" s="18"/>
      <c r="NP267" s="18"/>
      <c r="NQ267" s="18"/>
      <c r="NR267" s="18"/>
      <c r="NS267" s="18"/>
      <c r="NT267" s="18"/>
      <c r="NU267" s="18"/>
      <c r="NV267" s="18"/>
      <c r="NW267" s="18"/>
      <c r="NX267" s="18"/>
      <c r="NY267" s="18"/>
      <c r="NZ267" s="18"/>
      <c r="OA267" s="18"/>
      <c r="OB267" s="18"/>
      <c r="OC267" s="18"/>
      <c r="OD267" s="18"/>
      <c r="OE267" s="18"/>
      <c r="OF267" s="18"/>
      <c r="OG267" s="18"/>
      <c r="OH267" s="18"/>
      <c r="OI267" s="18"/>
      <c r="OJ267" s="18"/>
      <c r="OK267" s="18"/>
      <c r="OL267" s="18"/>
      <c r="OM267" s="18"/>
      <c r="ON267" s="18"/>
      <c r="OO267" s="18"/>
      <c r="OP267" s="18"/>
      <c r="OQ267" s="18"/>
      <c r="OR267" s="18"/>
      <c r="OS267" s="18"/>
      <c r="OT267" s="18"/>
      <c r="OU267" s="18"/>
      <c r="OV267" s="18"/>
      <c r="OW267" s="18"/>
      <c r="OX267" s="18"/>
      <c r="OY267" s="18"/>
      <c r="OZ267" s="18"/>
      <c r="PA267" s="18"/>
      <c r="PB267" s="18"/>
      <c r="PC267" s="18"/>
      <c r="PD267" s="18"/>
      <c r="PE267" s="18"/>
      <c r="PF267" s="18"/>
      <c r="PG267" s="18"/>
      <c r="PH267" s="18"/>
      <c r="PI267" s="18"/>
      <c r="PJ267" s="18"/>
      <c r="PK267" s="18"/>
      <c r="PL267" s="18"/>
      <c r="PM267" s="18"/>
      <c r="PN267" s="18"/>
      <c r="PO267" s="18"/>
      <c r="PP267" s="18"/>
      <c r="PQ267" s="18"/>
      <c r="PR267" s="18"/>
      <c r="PS267" s="18"/>
      <c r="PT267" s="18"/>
      <c r="PU267" s="18"/>
      <c r="PV267" s="18"/>
      <c r="PW267" s="18"/>
      <c r="PX267" s="18"/>
      <c r="PY267" s="18"/>
      <c r="PZ267" s="18"/>
      <c r="QA267" s="18"/>
      <c r="QB267" s="18"/>
      <c r="QC267" s="18"/>
      <c r="QD267" s="18"/>
      <c r="QE267" s="18"/>
      <c r="QF267" s="18"/>
      <c r="QG267" s="18"/>
      <c r="QH267" s="18"/>
      <c r="QI267" s="18"/>
      <c r="QJ267" s="18"/>
      <c r="QK267" s="18"/>
      <c r="QL267" s="18"/>
      <c r="QM267" s="18"/>
      <c r="QN267" s="18"/>
      <c r="QO267" s="18"/>
      <c r="QP267" s="18"/>
      <c r="QQ267" s="18"/>
      <c r="QR267" s="18"/>
      <c r="QS267" s="18"/>
      <c r="QT267" s="18"/>
      <c r="QU267" s="18"/>
      <c r="QV267" s="18"/>
      <c r="QW267" s="18"/>
      <c r="QX267" s="18"/>
      <c r="QY267" s="18"/>
      <c r="QZ267" s="18"/>
      <c r="RA267" s="18"/>
      <c r="RB267" s="18"/>
      <c r="RC267" s="18"/>
      <c r="RD267" s="18"/>
      <c r="RE267" s="18"/>
      <c r="RF267" s="18"/>
      <c r="RG267" s="18"/>
      <c r="RH267" s="18"/>
      <c r="RI267" s="18"/>
      <c r="RJ267" s="18"/>
      <c r="RK267" s="18"/>
      <c r="RL267" s="18"/>
      <c r="RM267" s="18"/>
      <c r="RN267" s="18"/>
      <c r="RO267" s="18"/>
      <c r="RP267" s="18"/>
      <c r="RQ267" s="18"/>
      <c r="RR267" s="18"/>
      <c r="RS267" s="18"/>
      <c r="RT267" s="18"/>
      <c r="RU267" s="18"/>
      <c r="RV267" s="18"/>
      <c r="RW267" s="18"/>
      <c r="RX267" s="18"/>
      <c r="RY267" s="18"/>
      <c r="RZ267" s="18"/>
      <c r="SA267" s="18"/>
      <c r="SB267" s="18"/>
      <c r="SC267" s="18"/>
      <c r="SD267" s="18"/>
      <c r="SE267" s="18"/>
      <c r="SF267" s="18"/>
      <c r="SG267" s="18"/>
      <c r="SH267" s="18"/>
      <c r="SI267" s="18"/>
      <c r="SJ267" s="18"/>
      <c r="SK267" s="18"/>
      <c r="SL267" s="18"/>
      <c r="SM267" s="18"/>
      <c r="SN267" s="18"/>
      <c r="SO267" s="18"/>
      <c r="SP267" s="18"/>
      <c r="SQ267" s="18"/>
      <c r="SR267" s="18"/>
      <c r="SS267" s="18"/>
      <c r="ST267" s="18"/>
      <c r="SU267" s="18"/>
      <c r="SV267" s="18"/>
      <c r="SW267" s="18"/>
      <c r="SX267" s="18"/>
      <c r="SY267" s="18"/>
      <c r="SZ267" s="18"/>
      <c r="TA267" s="18"/>
      <c r="TB267" s="18"/>
      <c r="TC267" s="18"/>
      <c r="TD267" s="18"/>
      <c r="TE267" s="18"/>
      <c r="TF267" s="18"/>
      <c r="TG267" s="18"/>
      <c r="TH267" s="18"/>
      <c r="TI267" s="18"/>
      <c r="TJ267" s="18"/>
      <c r="TK267" s="18"/>
      <c r="TL267" s="18"/>
      <c r="TM267" s="18"/>
      <c r="TN267" s="18"/>
      <c r="TO267" s="18"/>
      <c r="TP267" s="18"/>
      <c r="TQ267" s="18"/>
      <c r="TR267" s="18"/>
      <c r="TS267" s="18"/>
      <c r="TT267" s="18"/>
      <c r="TU267" s="18"/>
      <c r="TV267" s="18"/>
      <c r="TW267" s="18"/>
      <c r="TX267" s="18"/>
      <c r="TY267" s="18"/>
      <c r="TZ267" s="18"/>
      <c r="UA267" s="18"/>
      <c r="UB267" s="18"/>
      <c r="UC267" s="18"/>
      <c r="UD267" s="18"/>
      <c r="UE267" s="18"/>
      <c r="UF267" s="18"/>
      <c r="UG267" s="18"/>
      <c r="UH267" s="18"/>
      <c r="UI267" s="18"/>
      <c r="UJ267" s="18"/>
      <c r="UK267" s="18"/>
      <c r="UL267" s="18"/>
      <c r="UM267" s="18"/>
      <c r="UN267" s="18"/>
      <c r="UO267" s="18"/>
      <c r="UP267" s="18"/>
      <c r="UQ267" s="18"/>
      <c r="UR267" s="18"/>
      <c r="US267" s="18"/>
      <c r="UT267" s="18"/>
      <c r="UU267" s="18"/>
      <c r="UV267" s="18"/>
      <c r="UW267" s="18"/>
      <c r="UX267" s="18"/>
      <c r="UY267" s="18"/>
      <c r="UZ267" s="18"/>
      <c r="VA267" s="18"/>
      <c r="VB267" s="18"/>
      <c r="VC267" s="18"/>
      <c r="VD267" s="18"/>
      <c r="VE267" s="18"/>
      <c r="VF267" s="18"/>
      <c r="VG267" s="18"/>
      <c r="VH267" s="18"/>
      <c r="VI267" s="18"/>
      <c r="VJ267" s="18"/>
      <c r="VK267" s="18"/>
      <c r="VL267" s="18"/>
      <c r="VM267" s="18"/>
      <c r="VN267" s="18"/>
      <c r="VO267" s="18"/>
      <c r="VP267" s="18"/>
      <c r="VQ267" s="18"/>
      <c r="VR267" s="18"/>
      <c r="VS267" s="18"/>
      <c r="VT267" s="18"/>
      <c r="VU267" s="18"/>
      <c r="VV267" s="18"/>
      <c r="VW267" s="18"/>
      <c r="VX267" s="18"/>
      <c r="VY267" s="18"/>
      <c r="VZ267" s="18"/>
      <c r="WA267" s="18"/>
      <c r="WB267" s="18"/>
      <c r="WC267" s="18"/>
      <c r="WD267" s="18"/>
      <c r="WE267" s="18"/>
      <c r="WF267" s="18"/>
      <c r="WG267" s="18"/>
      <c r="WH267" s="18"/>
      <c r="WI267" s="18"/>
      <c r="WJ267" s="18"/>
      <c r="WK267" s="18"/>
      <c r="WL267" s="18"/>
      <c r="WM267" s="18"/>
      <c r="WN267" s="18"/>
      <c r="WO267" s="18"/>
      <c r="WP267" s="18"/>
      <c r="WQ267" s="18"/>
      <c r="WR267" s="18"/>
      <c r="WS267" s="18"/>
      <c r="WT267" s="18"/>
      <c r="WU267" s="18"/>
      <c r="WV267" s="18"/>
      <c r="WW267" s="18"/>
      <c r="WX267" s="18"/>
      <c r="WY267" s="18"/>
      <c r="WZ267" s="18"/>
      <c r="XA267" s="18"/>
      <c r="XB267" s="18"/>
      <c r="XC267" s="18"/>
      <c r="XD267" s="18"/>
      <c r="XE267" s="18"/>
      <c r="XF267" s="18"/>
      <c r="XG267" s="18"/>
      <c r="XH267" s="18"/>
      <c r="XI267" s="18"/>
      <c r="XJ267" s="18"/>
      <c r="XK267" s="18"/>
      <c r="XL267" s="18"/>
      <c r="XM267" s="18"/>
      <c r="XN267" s="18"/>
      <c r="XO267" s="18"/>
      <c r="XP267" s="18"/>
      <c r="XQ267" s="18"/>
      <c r="XR267" s="18"/>
      <c r="XS267" s="18"/>
      <c r="XT267" s="18"/>
      <c r="XU267" s="18"/>
      <c r="XV267" s="18"/>
      <c r="XW267" s="18"/>
      <c r="XX267" s="18"/>
      <c r="XY267" s="18"/>
      <c r="XZ267" s="18"/>
      <c r="YA267" s="18"/>
      <c r="YB267" s="18"/>
      <c r="YC267" s="18"/>
      <c r="YD267" s="18"/>
      <c r="YE267" s="18"/>
      <c r="YF267" s="18"/>
      <c r="YG267" s="18"/>
      <c r="YH267" s="18"/>
      <c r="YI267" s="18"/>
      <c r="YJ267" s="18"/>
      <c r="YK267" s="18"/>
      <c r="YL267" s="18"/>
      <c r="YM267" s="18"/>
      <c r="YN267" s="18"/>
      <c r="YO267" s="18"/>
      <c r="YP267" s="18"/>
      <c r="YQ267" s="18"/>
      <c r="YR267" s="18"/>
      <c r="YS267" s="18"/>
      <c r="YT267" s="18"/>
      <c r="YU267" s="18"/>
      <c r="YV267" s="18"/>
      <c r="YW267" s="18"/>
      <c r="YX267" s="18"/>
      <c r="YY267" s="18"/>
      <c r="YZ267" s="18"/>
      <c r="ZA267" s="18"/>
      <c r="ZB267" s="18"/>
      <c r="ZC267" s="18"/>
      <c r="ZD267" s="18"/>
      <c r="ZE267" s="18"/>
      <c r="ZF267" s="18"/>
      <c r="ZG267" s="18"/>
      <c r="ZH267" s="18"/>
      <c r="ZI267" s="18"/>
      <c r="ZJ267" s="18"/>
      <c r="ZK267" s="18"/>
      <c r="ZL267" s="18"/>
      <c r="ZM267" s="18"/>
      <c r="ZN267" s="18"/>
      <c r="ZO267" s="18"/>
      <c r="ZP267" s="18"/>
      <c r="ZQ267" s="18"/>
      <c r="ZR267" s="18"/>
      <c r="ZS267" s="18"/>
      <c r="ZT267" s="18"/>
      <c r="ZU267" s="18"/>
      <c r="ZV267" s="18"/>
      <c r="ZW267" s="18"/>
      <c r="ZX267" s="18"/>
      <c r="ZY267" s="18"/>
      <c r="ZZ267" s="18"/>
      <c r="AAA267" s="18"/>
      <c r="AAB267" s="18"/>
      <c r="AAC267" s="18"/>
      <c r="AAD267" s="18"/>
      <c r="AAE267" s="18"/>
      <c r="AAF267" s="18"/>
      <c r="AAG267" s="18"/>
      <c r="AAH267" s="18"/>
      <c r="AAI267" s="18"/>
      <c r="AAJ267" s="18"/>
      <c r="AAK267" s="18"/>
      <c r="AAL267" s="18"/>
      <c r="AAM267" s="18"/>
      <c r="AAN267" s="18"/>
      <c r="AAO267" s="18"/>
      <c r="AAP267" s="18"/>
      <c r="AAQ267" s="18"/>
      <c r="AAR267" s="18"/>
      <c r="AAS267" s="18"/>
      <c r="AAT267" s="18"/>
      <c r="AAU267" s="18"/>
      <c r="AAV267" s="18"/>
      <c r="AAW267" s="18"/>
      <c r="AAX267" s="18"/>
      <c r="AAY267" s="18"/>
      <c r="AAZ267" s="18"/>
      <c r="ABA267" s="18"/>
      <c r="ABB267" s="18"/>
      <c r="ABC267" s="18"/>
      <c r="ABD267" s="18"/>
      <c r="ABE267" s="18"/>
      <c r="ABF267" s="18"/>
      <c r="ABG267" s="18"/>
      <c r="ABH267" s="18"/>
      <c r="ABI267" s="18"/>
      <c r="ABJ267" s="18"/>
      <c r="ABK267" s="18"/>
      <c r="ABL267" s="18"/>
      <c r="ABM267" s="18"/>
      <c r="ABN267" s="18"/>
      <c r="ABO267" s="18"/>
      <c r="ABP267" s="18"/>
      <c r="ABQ267" s="18"/>
      <c r="ABR267" s="18"/>
      <c r="ABS267" s="18"/>
      <c r="ABT267" s="18"/>
      <c r="ABU267" s="18"/>
      <c r="ABV267" s="18"/>
      <c r="ABW267" s="18"/>
      <c r="ABX267" s="18"/>
      <c r="ABY267" s="18"/>
      <c r="ABZ267" s="18"/>
      <c r="ACA267" s="18"/>
      <c r="ACB267" s="18"/>
      <c r="ACC267" s="18"/>
      <c r="ACD267" s="18"/>
      <c r="ACE267" s="18"/>
      <c r="ACF267" s="18"/>
      <c r="ACG267" s="18"/>
      <c r="ACH267" s="18"/>
      <c r="ACI267" s="18"/>
      <c r="ACJ267" s="18"/>
      <c r="ACK267" s="18"/>
      <c r="ACL267" s="18"/>
      <c r="ACM267" s="18"/>
      <c r="ACN267" s="18"/>
      <c r="ACO267" s="18"/>
      <c r="ACP267" s="18"/>
      <c r="ACQ267" s="18"/>
      <c r="ACR267" s="18"/>
      <c r="ACS267" s="18"/>
      <c r="ACT267" s="18"/>
      <c r="ACU267" s="18"/>
      <c r="ACV267" s="18"/>
      <c r="ACW267" s="18"/>
      <c r="ACX267" s="18"/>
      <c r="ACY267" s="18"/>
      <c r="ACZ267" s="18"/>
      <c r="ADA267" s="18"/>
      <c r="ADB267" s="18"/>
      <c r="ADC267" s="18"/>
      <c r="ADD267" s="18"/>
      <c r="ADE267" s="18"/>
      <c r="ADF267" s="18"/>
      <c r="ADG267" s="18"/>
      <c r="ADH267" s="18"/>
      <c r="ADI267" s="18"/>
      <c r="ADJ267" s="18"/>
      <c r="ADK267" s="18"/>
      <c r="ADL267" s="18"/>
      <c r="ADM267" s="18"/>
      <c r="ADN267" s="18"/>
      <c r="ADO267" s="18"/>
      <c r="ADP267" s="18"/>
      <c r="ADQ267" s="18"/>
      <c r="ADR267" s="18"/>
      <c r="ADS267" s="18"/>
      <c r="ADT267" s="18"/>
      <c r="ADU267" s="18"/>
      <c r="ADV267" s="18"/>
      <c r="ADW267" s="18"/>
      <c r="ADX267" s="18"/>
      <c r="ADY267" s="18"/>
      <c r="ADZ267" s="18"/>
      <c r="AEA267" s="18"/>
      <c r="AEB267" s="18"/>
      <c r="AEC267" s="18"/>
      <c r="AED267" s="18"/>
      <c r="AEE267" s="18"/>
      <c r="AEF267" s="18"/>
      <c r="AEG267" s="18"/>
      <c r="AEH267" s="18"/>
      <c r="AEI267" s="18"/>
      <c r="AEJ267" s="18"/>
      <c r="AEK267" s="18"/>
      <c r="AEL267" s="18"/>
      <c r="AEM267" s="18"/>
      <c r="AEN267" s="18"/>
      <c r="AEO267" s="18"/>
      <c r="AEP267" s="18"/>
      <c r="AEQ267" s="18"/>
      <c r="AER267" s="18"/>
      <c r="AES267" s="18"/>
      <c r="AET267" s="18"/>
      <c r="AEU267" s="18"/>
      <c r="AEV267" s="18"/>
      <c r="AEW267" s="18"/>
      <c r="AEX267" s="18"/>
      <c r="AEY267" s="18"/>
      <c r="AEZ267" s="18"/>
      <c r="AFA267" s="18"/>
      <c r="AFB267" s="18"/>
      <c r="AFC267" s="18"/>
      <c r="AFD267" s="18"/>
      <c r="AFE267" s="18"/>
      <c r="AFF267" s="18"/>
      <c r="AFG267" s="18"/>
      <c r="AFH267" s="18"/>
      <c r="AFI267" s="18"/>
      <c r="AFJ267" s="18"/>
      <c r="AFK267" s="18"/>
      <c r="AFL267" s="18"/>
      <c r="AFM267" s="18"/>
      <c r="AFN267" s="18"/>
      <c r="AFO267" s="18"/>
      <c r="AFP267" s="18"/>
      <c r="AFQ267" s="18"/>
      <c r="AFR267" s="18"/>
      <c r="AFS267" s="18"/>
      <c r="AFT267" s="18"/>
      <c r="AFU267" s="18"/>
      <c r="AFV267" s="18"/>
      <c r="AFW267" s="18"/>
      <c r="AFX267" s="18"/>
      <c r="AFY267" s="18"/>
      <c r="AFZ267" s="18"/>
      <c r="AGA267" s="18"/>
      <c r="AGB267" s="18"/>
      <c r="AGC267" s="18"/>
      <c r="AGD267" s="18"/>
      <c r="AGE267" s="18"/>
      <c r="AGF267" s="18"/>
      <c r="AGG267" s="18"/>
      <c r="AGH267" s="18"/>
      <c r="AGI267" s="18"/>
      <c r="AGJ267" s="18"/>
      <c r="AGK267" s="18"/>
      <c r="AGL267" s="18"/>
      <c r="AGM267" s="18"/>
      <c r="AGN267" s="18"/>
      <c r="AGO267" s="18"/>
      <c r="AGP267" s="18"/>
      <c r="AGQ267" s="18"/>
      <c r="AGR267" s="18"/>
      <c r="AGS267" s="18"/>
      <c r="AGT267" s="18"/>
      <c r="AGU267" s="18"/>
      <c r="AGV267" s="18"/>
      <c r="AGW267" s="18"/>
      <c r="AGX267" s="18"/>
      <c r="AGY267" s="18"/>
      <c r="AGZ267" s="18"/>
      <c r="AHA267" s="18"/>
      <c r="AHB267" s="18"/>
      <c r="AHC267" s="18"/>
      <c r="AHD267" s="18"/>
      <c r="AHE267" s="18"/>
      <c r="AHF267" s="18"/>
      <c r="AHG267" s="18"/>
      <c r="AHH267" s="18"/>
      <c r="AHI267" s="18"/>
      <c r="AHJ267" s="18"/>
      <c r="AHK267" s="18"/>
      <c r="AHL267" s="18"/>
      <c r="AHM267" s="18"/>
      <c r="AHN267" s="18"/>
      <c r="AHO267" s="18"/>
      <c r="AHP267" s="18"/>
      <c r="AHQ267" s="18"/>
      <c r="AHR267" s="18"/>
      <c r="AHS267" s="18"/>
      <c r="AHT267" s="18"/>
      <c r="AHU267" s="18"/>
      <c r="AHV267" s="18"/>
      <c r="AHW267" s="18"/>
      <c r="AHX267" s="18"/>
      <c r="AHY267" s="18"/>
      <c r="AHZ267" s="18"/>
      <c r="AIA267" s="18"/>
      <c r="AIB267" s="18"/>
      <c r="AIC267" s="18"/>
      <c r="AID267" s="18"/>
      <c r="AIE267" s="18"/>
      <c r="AIF267" s="18"/>
      <c r="AIG267" s="18"/>
      <c r="AIH267" s="18"/>
      <c r="AII267" s="18"/>
      <c r="AIJ267" s="18"/>
      <c r="AIK267" s="18"/>
      <c r="AIL267" s="18"/>
      <c r="AIM267" s="18"/>
      <c r="AIN267" s="18"/>
      <c r="AIO267" s="18"/>
      <c r="AIP267" s="18"/>
      <c r="AIQ267" s="18"/>
      <c r="AIR267" s="18"/>
      <c r="AIS267" s="18"/>
      <c r="AIT267" s="18"/>
      <c r="AIU267" s="18"/>
      <c r="AIV267" s="18"/>
      <c r="AIW267" s="18"/>
      <c r="AIX267" s="18"/>
      <c r="AIY267" s="18"/>
      <c r="AIZ267" s="18"/>
      <c r="AJA267" s="18"/>
      <c r="AJB267" s="18"/>
      <c r="AJC267" s="18"/>
      <c r="AJD267" s="18"/>
      <c r="AJE267" s="18"/>
      <c r="AJF267" s="18"/>
      <c r="AJG267" s="18"/>
      <c r="AJH267" s="18"/>
      <c r="AJI267" s="18"/>
      <c r="AJJ267" s="18"/>
      <c r="AJK267" s="18"/>
      <c r="AJL267" s="18"/>
      <c r="AJM267" s="18"/>
      <c r="AJN267" s="18"/>
      <c r="AJO267" s="18"/>
      <c r="AJP267" s="18"/>
      <c r="AJQ267" s="18"/>
      <c r="AJR267" s="18"/>
      <c r="AJS267" s="18"/>
      <c r="AJT267" s="18"/>
      <c r="AJU267" s="18"/>
      <c r="AJV267" s="18"/>
      <c r="AJW267" s="18"/>
      <c r="AJX267" s="18"/>
      <c r="AJY267" s="18"/>
      <c r="AJZ267" s="18"/>
      <c r="AKA267" s="18"/>
      <c r="AKB267" s="18"/>
      <c r="AKC267" s="18"/>
      <c r="AKD267" s="18"/>
      <c r="AKE267" s="18"/>
      <c r="AKF267" s="18"/>
      <c r="AKG267" s="18"/>
      <c r="AKH267" s="18"/>
      <c r="AKI267" s="18"/>
      <c r="AKJ267" s="18"/>
      <c r="AKK267" s="18"/>
      <c r="AKL267" s="18"/>
      <c r="AKM267" s="18"/>
      <c r="AKN267" s="18"/>
      <c r="AKO267" s="18"/>
      <c r="AKP267" s="18"/>
      <c r="AKQ267" s="18"/>
      <c r="AKR267" s="18"/>
      <c r="AKS267" s="18"/>
      <c r="AKT267" s="18"/>
      <c r="AKU267" s="18"/>
      <c r="AKV267" s="18"/>
      <c r="AKW267" s="18"/>
      <c r="AKX267" s="18"/>
      <c r="AKY267" s="18"/>
      <c r="AKZ267" s="18"/>
      <c r="ALA267" s="18"/>
      <c r="ALB267" s="18"/>
      <c r="ALC267" s="18"/>
      <c r="ALD267" s="18"/>
      <c r="ALE267" s="18"/>
      <c r="ALF267" s="18"/>
      <c r="ALG267" s="18"/>
      <c r="ALH267" s="18"/>
      <c r="ALI267" s="18"/>
      <c r="ALJ267" s="18"/>
      <c r="ALK267" s="18"/>
      <c r="ALL267" s="18"/>
      <c r="ALM267" s="18"/>
      <c r="ALN267" s="18"/>
      <c r="ALO267" s="18"/>
      <c r="ALP267" s="18"/>
      <c r="ALQ267" s="18"/>
      <c r="ALR267" s="18"/>
      <c r="ALS267" s="18"/>
      <c r="ALT267" s="18"/>
      <c r="ALU267" s="18"/>
      <c r="ALV267" s="18"/>
      <c r="ALW267" s="18"/>
      <c r="ALX267" s="18"/>
      <c r="ALY267" s="18"/>
      <c r="ALZ267" s="18"/>
      <c r="AMA267" s="18"/>
      <c r="AMB267" s="18"/>
      <c r="AMC267" s="18"/>
      <c r="AMD267" s="18"/>
      <c r="AME267" s="18"/>
      <c r="AMF267" s="18"/>
      <c r="AMG267" s="18"/>
    </row>
    <row r="268" spans="1:1021" s="3" customFormat="1" ht="15" customHeight="1">
      <c r="A268" s="10">
        <f t="shared" si="25"/>
        <v>258</v>
      </c>
      <c r="B268" s="21" t="s">
        <v>202</v>
      </c>
      <c r="C268" s="14"/>
      <c r="D268" s="43"/>
      <c r="E268" s="21"/>
      <c r="F268" s="23"/>
      <c r="G268" s="19" t="s">
        <v>25</v>
      </c>
      <c r="H268" s="167">
        <v>20</v>
      </c>
      <c r="I268" s="84">
        <v>2</v>
      </c>
      <c r="J268" s="84">
        <v>2</v>
      </c>
      <c r="K268" s="84"/>
      <c r="L268" s="84"/>
      <c r="M268" s="84"/>
      <c r="N268" s="84">
        <v>5</v>
      </c>
      <c r="O268" s="84"/>
      <c r="P268" s="84"/>
      <c r="Q268" s="138"/>
      <c r="R268" s="18"/>
    </row>
    <row r="269" spans="1:1021" s="3" customFormat="1" ht="15" customHeight="1">
      <c r="A269" s="10">
        <f t="shared" ref="A269:A319" si="34">A268+1</f>
        <v>259</v>
      </c>
      <c r="B269" s="21" t="s">
        <v>203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>K269-L269</f>
        <v>0</v>
      </c>
      <c r="N269" s="87"/>
      <c r="O269" s="87"/>
      <c r="P269" s="87"/>
      <c r="Q269" s="90">
        <f>O269-P269</f>
        <v>0</v>
      </c>
      <c r="R269" s="20">
        <f t="shared" ref="R269:R270" si="35">P269+L269</f>
        <v>0</v>
      </c>
      <c r="S269" s="20"/>
      <c r="U269" s="20"/>
    </row>
    <row r="270" spans="1:1021" s="3" customFormat="1" ht="15" customHeight="1">
      <c r="A270" s="10">
        <f t="shared" si="34"/>
        <v>260</v>
      </c>
      <c r="B270" s="21" t="s">
        <v>205</v>
      </c>
      <c r="C270" s="14" t="s">
        <v>19</v>
      </c>
      <c r="D270" s="43"/>
      <c r="E270" s="21" t="s">
        <v>204</v>
      </c>
      <c r="F270" s="23"/>
      <c r="G270" s="19" t="s">
        <v>22</v>
      </c>
      <c r="H270" s="177"/>
      <c r="I270" s="87"/>
      <c r="J270" s="87"/>
      <c r="K270" s="87"/>
      <c r="L270" s="87"/>
      <c r="M270" s="87">
        <f>K270-L270</f>
        <v>0</v>
      </c>
      <c r="N270" s="87"/>
      <c r="O270" s="87"/>
      <c r="P270" s="87"/>
      <c r="Q270" s="90">
        <f>O270-P270</f>
        <v>0</v>
      </c>
      <c r="R270" s="20">
        <f t="shared" si="35"/>
        <v>0</v>
      </c>
      <c r="S270" s="20"/>
      <c r="U270" s="20"/>
    </row>
    <row r="271" spans="1:1021" s="3" customFormat="1" ht="15" customHeight="1">
      <c r="A271" s="10">
        <f t="shared" si="34"/>
        <v>261</v>
      </c>
      <c r="B271" s="21" t="s">
        <v>205</v>
      </c>
      <c r="C271" s="14" t="s">
        <v>19</v>
      </c>
      <c r="D271" s="21"/>
      <c r="E271" s="21" t="s">
        <v>24</v>
      </c>
      <c r="F271" s="21"/>
      <c r="G271" s="19" t="s">
        <v>33</v>
      </c>
      <c r="H271" s="80">
        <v>3</v>
      </c>
      <c r="I271" s="103"/>
      <c r="J271" s="103"/>
      <c r="K271" s="104"/>
      <c r="L271" s="104"/>
      <c r="M271" s="103"/>
      <c r="N271" s="155">
        <v>3</v>
      </c>
      <c r="O271" s="155">
        <v>11136.2</v>
      </c>
      <c r="P271" s="155">
        <v>11136.2</v>
      </c>
      <c r="Q271" s="84"/>
    </row>
    <row r="272" spans="1:1021" s="3" customFormat="1" ht="15" customHeight="1">
      <c r="A272" s="10">
        <f t="shared" si="34"/>
        <v>262</v>
      </c>
      <c r="B272" s="13" t="s">
        <v>205</v>
      </c>
      <c r="C272" s="14" t="s">
        <v>19</v>
      </c>
      <c r="D272" s="21"/>
      <c r="E272" s="21" t="s">
        <v>204</v>
      </c>
      <c r="F272" s="13"/>
      <c r="G272" s="17" t="s">
        <v>25</v>
      </c>
      <c r="H272" s="162">
        <v>7</v>
      </c>
      <c r="I272" s="196"/>
      <c r="J272" s="196"/>
      <c r="K272" s="197"/>
      <c r="L272" s="197"/>
      <c r="M272" s="84"/>
      <c r="N272" s="196">
        <v>4</v>
      </c>
      <c r="O272" s="198"/>
      <c r="P272" s="198"/>
      <c r="Q272" s="84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1021" s="3" customFormat="1" ht="15" customHeight="1">
      <c r="A273" s="10">
        <f t="shared" si="34"/>
        <v>263</v>
      </c>
      <c r="B273" s="55" t="s">
        <v>206</v>
      </c>
      <c r="C273" s="42" t="s">
        <v>19</v>
      </c>
      <c r="D273" s="43"/>
      <c r="E273" s="35" t="s">
        <v>207</v>
      </c>
      <c r="F273" s="57"/>
      <c r="G273" s="17" t="s">
        <v>22</v>
      </c>
      <c r="H273" s="199"/>
      <c r="I273" s="200"/>
      <c r="J273" s="200"/>
      <c r="K273" s="200"/>
      <c r="L273" s="200"/>
      <c r="M273" s="87">
        <f>K273-L273</f>
        <v>0</v>
      </c>
      <c r="N273" s="200"/>
      <c r="O273" s="200"/>
      <c r="P273" s="200"/>
      <c r="Q273" s="90">
        <f>O273-P273</f>
        <v>0</v>
      </c>
      <c r="R273" s="20">
        <f>P273+L273</f>
        <v>0</v>
      </c>
      <c r="S273" s="20"/>
      <c r="T273" s="18"/>
      <c r="U273" s="20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8"/>
      <c r="ALB273" s="18"/>
      <c r="ALC273" s="18"/>
      <c r="ALD273" s="18"/>
      <c r="ALE273" s="18"/>
      <c r="ALF273" s="18"/>
      <c r="ALG273" s="18"/>
      <c r="ALH273" s="18"/>
      <c r="ALI273" s="18"/>
      <c r="ALJ273" s="18"/>
      <c r="ALK273" s="18"/>
      <c r="ALL273" s="18"/>
      <c r="ALM273" s="18"/>
      <c r="ALN273" s="18"/>
      <c r="ALO273" s="18"/>
      <c r="ALP273" s="18"/>
      <c r="ALQ273" s="18"/>
      <c r="ALR273" s="18"/>
      <c r="ALS273" s="18"/>
      <c r="ALT273" s="18"/>
      <c r="ALU273" s="18"/>
      <c r="ALV273" s="18"/>
      <c r="ALW273" s="18"/>
      <c r="ALX273" s="18"/>
      <c r="ALY273" s="18"/>
      <c r="ALZ273" s="18"/>
      <c r="AMA273" s="18"/>
      <c r="AMB273" s="18"/>
      <c r="AMC273" s="18"/>
      <c r="AMD273" s="18"/>
      <c r="AME273" s="18"/>
      <c r="AMF273" s="18"/>
      <c r="AMG273" s="18"/>
    </row>
    <row r="274" spans="1:1021" s="3" customFormat="1" ht="15" customHeight="1">
      <c r="A274" s="10">
        <f t="shared" si="34"/>
        <v>264</v>
      </c>
      <c r="B274" s="21" t="s">
        <v>206</v>
      </c>
      <c r="C274" s="42" t="s">
        <v>19</v>
      </c>
      <c r="D274" s="43"/>
      <c r="E274" s="35" t="s">
        <v>207</v>
      </c>
      <c r="F274" s="52"/>
      <c r="G274" s="19" t="s">
        <v>25</v>
      </c>
      <c r="H274" s="167"/>
      <c r="I274" s="84"/>
      <c r="J274" s="84"/>
      <c r="K274" s="84"/>
      <c r="L274" s="84"/>
      <c r="M274" s="84"/>
      <c r="N274" s="198"/>
      <c r="O274" s="198"/>
      <c r="P274" s="198"/>
      <c r="Q274" s="84"/>
    </row>
    <row r="275" spans="1:1021" s="3" customFormat="1" ht="15" customHeight="1">
      <c r="A275" s="10">
        <f t="shared" si="34"/>
        <v>265</v>
      </c>
      <c r="B275" s="21" t="s">
        <v>208</v>
      </c>
      <c r="C275" s="14" t="s">
        <v>19</v>
      </c>
      <c r="D275" s="10"/>
      <c r="E275" s="21" t="s">
        <v>147</v>
      </c>
      <c r="F275" s="23"/>
      <c r="G275" s="19" t="s">
        <v>22</v>
      </c>
      <c r="H275" s="92">
        <v>2</v>
      </c>
      <c r="I275" s="87"/>
      <c r="J275" s="87"/>
      <c r="K275" s="87"/>
      <c r="L275" s="87"/>
      <c r="M275" s="87">
        <f>K275-L275</f>
        <v>0</v>
      </c>
      <c r="N275" s="87">
        <v>18</v>
      </c>
      <c r="O275" s="87">
        <v>30585.72</v>
      </c>
      <c r="P275" s="87">
        <v>30585.72</v>
      </c>
      <c r="Q275" s="90">
        <f>O275-P275</f>
        <v>0</v>
      </c>
      <c r="R275" s="20">
        <f t="shared" ref="R275:R277" si="36">P275+L275</f>
        <v>30585.72</v>
      </c>
      <c r="S275" s="20"/>
      <c r="U275" s="20"/>
    </row>
    <row r="276" spans="1:1021" s="3" customFormat="1" ht="15" customHeight="1">
      <c r="A276" s="10">
        <f t="shared" si="34"/>
        <v>266</v>
      </c>
      <c r="B276" s="21" t="s">
        <v>209</v>
      </c>
      <c r="C276" s="14" t="s">
        <v>19</v>
      </c>
      <c r="D276" s="10"/>
      <c r="E276" s="21" t="s">
        <v>24</v>
      </c>
      <c r="F276" s="23"/>
      <c r="G276" s="19" t="s">
        <v>22</v>
      </c>
      <c r="H276" s="92"/>
      <c r="I276" s="87"/>
      <c r="J276" s="87"/>
      <c r="K276" s="87"/>
      <c r="L276" s="87"/>
      <c r="M276" s="87">
        <f>K276-L276</f>
        <v>0</v>
      </c>
      <c r="N276" s="87"/>
      <c r="O276" s="87"/>
      <c r="P276" s="87"/>
      <c r="Q276" s="90">
        <f>O276-P276</f>
        <v>0</v>
      </c>
      <c r="R276" s="20">
        <f t="shared" si="36"/>
        <v>0</v>
      </c>
      <c r="S276" s="20"/>
      <c r="U276" s="20"/>
    </row>
    <row r="277" spans="1:1021" s="3" customFormat="1" ht="15" customHeight="1">
      <c r="A277" s="10">
        <f t="shared" si="34"/>
        <v>267</v>
      </c>
      <c r="B277" s="21" t="s">
        <v>243</v>
      </c>
      <c r="C277" s="14"/>
      <c r="D277" s="10"/>
      <c r="E277" s="21"/>
      <c r="F277" s="23"/>
      <c r="G277" s="19" t="s">
        <v>22</v>
      </c>
      <c r="H277" s="92">
        <v>3</v>
      </c>
      <c r="I277" s="87"/>
      <c r="J277" s="87"/>
      <c r="K277" s="87"/>
      <c r="L277" s="87"/>
      <c r="M277" s="87"/>
      <c r="N277" s="87"/>
      <c r="O277" s="87"/>
      <c r="P277" s="87"/>
      <c r="Q277" s="90"/>
      <c r="R277" s="20">
        <f t="shared" si="36"/>
        <v>0</v>
      </c>
      <c r="S277" s="20"/>
      <c r="U277" s="20"/>
    </row>
    <row r="278" spans="1:1021" s="3" customFormat="1" ht="15" customHeight="1">
      <c r="A278" s="10">
        <f t="shared" si="34"/>
        <v>268</v>
      </c>
      <c r="B278" s="21" t="s">
        <v>243</v>
      </c>
      <c r="C278" s="14"/>
      <c r="D278" s="10"/>
      <c r="E278" s="21"/>
      <c r="F278" s="23"/>
      <c r="G278" s="19" t="s">
        <v>25</v>
      </c>
      <c r="H278" s="92">
        <v>7</v>
      </c>
      <c r="I278" s="87">
        <v>1</v>
      </c>
      <c r="J278" s="87">
        <v>1</v>
      </c>
      <c r="K278" s="90"/>
      <c r="L278" s="90"/>
      <c r="M278" s="87"/>
      <c r="N278" s="146"/>
      <c r="O278" s="201"/>
      <c r="P278" s="201"/>
      <c r="Q278" s="90"/>
      <c r="R278" s="20"/>
      <c r="S278" s="20"/>
      <c r="U278" s="20"/>
    </row>
    <row r="279" spans="1:1021" s="3" customFormat="1" ht="15" customHeight="1">
      <c r="A279" s="10">
        <f t="shared" si="34"/>
        <v>269</v>
      </c>
      <c r="B279" s="21" t="s">
        <v>258</v>
      </c>
      <c r="C279" s="14"/>
      <c r="D279" s="10"/>
      <c r="E279" s="21"/>
      <c r="F279" s="22"/>
      <c r="G279" s="19" t="s">
        <v>47</v>
      </c>
      <c r="H279" s="116">
        <v>2</v>
      </c>
      <c r="I279" s="117"/>
      <c r="J279" s="117"/>
      <c r="K279" s="117"/>
      <c r="L279" s="117"/>
      <c r="M279" s="117"/>
      <c r="N279" s="117"/>
      <c r="O279" s="99"/>
      <c r="P279" s="90"/>
      <c r="Q279" s="119"/>
      <c r="R279" s="20"/>
      <c r="S279" s="20"/>
      <c r="U279" s="20"/>
    </row>
    <row r="280" spans="1:1021" s="3" customFormat="1" ht="15" customHeight="1">
      <c r="A280" s="10">
        <f t="shared" si="34"/>
        <v>270</v>
      </c>
      <c r="B280" s="21" t="s">
        <v>210</v>
      </c>
      <c r="C280" s="14" t="s">
        <v>19</v>
      </c>
      <c r="D280" s="10"/>
      <c r="E280" s="21" t="s">
        <v>24</v>
      </c>
      <c r="F280" s="23"/>
      <c r="G280" s="19" t="s">
        <v>22</v>
      </c>
      <c r="H280" s="116">
        <v>6</v>
      </c>
      <c r="I280" s="87">
        <v>2</v>
      </c>
      <c r="J280" s="87">
        <v>2</v>
      </c>
      <c r="K280" s="90">
        <v>882.84</v>
      </c>
      <c r="L280" s="90">
        <v>882.84</v>
      </c>
      <c r="M280" s="87">
        <f t="shared" ref="M280" si="37">K280-L280</f>
        <v>0</v>
      </c>
      <c r="N280" s="146">
        <v>6</v>
      </c>
      <c r="O280" s="201">
        <v>7969.29</v>
      </c>
      <c r="P280" s="201">
        <v>7969.29</v>
      </c>
      <c r="Q280" s="119">
        <f>O280-P280</f>
        <v>0</v>
      </c>
      <c r="R280" s="20">
        <f>P280+L280</f>
        <v>8852.1299999999992</v>
      </c>
    </row>
    <row r="281" spans="1:1021" s="3" customFormat="1" ht="15" customHeight="1">
      <c r="A281" s="10">
        <f t="shared" si="34"/>
        <v>271</v>
      </c>
      <c r="B281" s="21" t="s">
        <v>210</v>
      </c>
      <c r="C281" s="14" t="s">
        <v>19</v>
      </c>
      <c r="D281" s="10"/>
      <c r="E281" s="21" t="s">
        <v>24</v>
      </c>
      <c r="F281" s="22"/>
      <c r="G281" s="19" t="s">
        <v>25</v>
      </c>
      <c r="H281" s="80"/>
      <c r="I281" s="84"/>
      <c r="J281" s="84"/>
      <c r="K281" s="84"/>
      <c r="L281" s="84"/>
      <c r="M281" s="84"/>
      <c r="N281" s="104"/>
      <c r="O281" s="104"/>
      <c r="P281" s="104"/>
      <c r="Q281" s="84"/>
    </row>
    <row r="282" spans="1:1021" s="3" customFormat="1" ht="15" customHeight="1">
      <c r="A282" s="10">
        <f t="shared" si="34"/>
        <v>272</v>
      </c>
      <c r="B282" s="21" t="s">
        <v>211</v>
      </c>
      <c r="C282" s="14" t="s">
        <v>19</v>
      </c>
      <c r="D282" s="10"/>
      <c r="E282" s="21"/>
      <c r="F282" s="22"/>
      <c r="G282" s="19" t="s">
        <v>21</v>
      </c>
      <c r="H282" s="80"/>
      <c r="I282" s="115"/>
      <c r="J282" s="127"/>
      <c r="K282" s="143"/>
      <c r="L282" s="143"/>
      <c r="M282" s="127"/>
      <c r="N282" s="202"/>
      <c r="O282" s="203"/>
      <c r="P282" s="203"/>
      <c r="Q282" s="84"/>
      <c r="R282" s="20"/>
      <c r="S282" s="20"/>
      <c r="U282" s="20"/>
    </row>
    <row r="283" spans="1:1021" s="3" customFormat="1" ht="15" customHeight="1">
      <c r="A283" s="10">
        <f t="shared" si="34"/>
        <v>273</v>
      </c>
      <c r="B283" s="21" t="s">
        <v>212</v>
      </c>
      <c r="C283" s="14"/>
      <c r="D283" s="10"/>
      <c r="E283" s="21"/>
      <c r="F283" s="22"/>
      <c r="G283" s="19" t="s">
        <v>22</v>
      </c>
      <c r="H283" s="92">
        <v>8</v>
      </c>
      <c r="I283" s="165"/>
      <c r="J283" s="204"/>
      <c r="K283" s="204"/>
      <c r="L283" s="204"/>
      <c r="M283" s="87">
        <f>K283-L283</f>
        <v>0</v>
      </c>
      <c r="N283" s="146">
        <v>5</v>
      </c>
      <c r="O283" s="201">
        <v>9522.11</v>
      </c>
      <c r="P283" s="201">
        <v>9522.11</v>
      </c>
      <c r="Q283" s="90">
        <f>O283-P283</f>
        <v>0</v>
      </c>
      <c r="R283" s="20">
        <f>P283+L283</f>
        <v>9522.11</v>
      </c>
      <c r="S283" s="20"/>
      <c r="U283" s="20"/>
    </row>
    <row r="284" spans="1:1021" s="3" customFormat="1" ht="15" customHeight="1">
      <c r="A284" s="10">
        <f t="shared" si="34"/>
        <v>274</v>
      </c>
      <c r="B284" s="34" t="s">
        <v>212</v>
      </c>
      <c r="C284" s="14"/>
      <c r="D284" s="58"/>
      <c r="E284" s="21"/>
      <c r="F284" s="23"/>
      <c r="G284" s="19" t="s">
        <v>25</v>
      </c>
      <c r="H284" s="177">
        <v>3</v>
      </c>
      <c r="I284" s="87"/>
      <c r="J284" s="87"/>
      <c r="K284" s="87"/>
      <c r="L284" s="87"/>
      <c r="M284" s="87"/>
      <c r="N284" s="87">
        <v>1</v>
      </c>
      <c r="O284" s="87"/>
      <c r="P284" s="87"/>
      <c r="Q284" s="90"/>
      <c r="R284" s="20"/>
      <c r="S284" s="20"/>
      <c r="U284" s="20"/>
    </row>
    <row r="285" spans="1:1021" s="3" customFormat="1" ht="15" customHeight="1">
      <c r="A285" s="10">
        <f t="shared" si="34"/>
        <v>275</v>
      </c>
      <c r="B285" s="21" t="s">
        <v>213</v>
      </c>
      <c r="C285" s="14"/>
      <c r="D285" s="10"/>
      <c r="E285" s="21"/>
      <c r="F285" s="22"/>
      <c r="G285" s="19" t="s">
        <v>22</v>
      </c>
      <c r="H285" s="92"/>
      <c r="I285" s="205"/>
      <c r="J285" s="206"/>
      <c r="K285" s="204"/>
      <c r="L285" s="204"/>
      <c r="M285" s="87">
        <f>K285-L285</f>
        <v>0</v>
      </c>
      <c r="N285" s="146"/>
      <c r="O285" s="201"/>
      <c r="P285" s="201"/>
      <c r="Q285" s="90">
        <f>O285-P285</f>
        <v>0</v>
      </c>
      <c r="R285" s="20">
        <f t="shared" ref="R285:R287" si="38">P285+L285</f>
        <v>0</v>
      </c>
      <c r="S285" s="20"/>
      <c r="U285" s="20"/>
    </row>
    <row r="286" spans="1:1021" s="3" customFormat="1" ht="15" customHeight="1">
      <c r="A286" s="10">
        <f t="shared" si="34"/>
        <v>276</v>
      </c>
      <c r="B286" s="21" t="s">
        <v>214</v>
      </c>
      <c r="C286" s="14" t="s">
        <v>19</v>
      </c>
      <c r="D286" s="10"/>
      <c r="E286" s="21" t="s">
        <v>215</v>
      </c>
      <c r="F286" s="23"/>
      <c r="G286" s="19" t="s">
        <v>22</v>
      </c>
      <c r="H286" s="92">
        <v>4</v>
      </c>
      <c r="I286" s="87"/>
      <c r="J286" s="87"/>
      <c r="K286" s="87"/>
      <c r="L286" s="87"/>
      <c r="M286" s="87">
        <f>K286-L286</f>
        <v>0</v>
      </c>
      <c r="N286" s="87"/>
      <c r="O286" s="87"/>
      <c r="P286" s="87"/>
      <c r="Q286" s="90">
        <f>O286-P286</f>
        <v>0</v>
      </c>
      <c r="R286" s="20">
        <f t="shared" si="38"/>
        <v>0</v>
      </c>
    </row>
    <row r="287" spans="1:1021" s="3" customFormat="1" ht="15" customHeight="1">
      <c r="A287" s="10">
        <f t="shared" si="34"/>
        <v>277</v>
      </c>
      <c r="B287" s="34" t="s">
        <v>216</v>
      </c>
      <c r="C287" s="14" t="s">
        <v>19</v>
      </c>
      <c r="D287" s="58"/>
      <c r="E287" s="21" t="s">
        <v>24</v>
      </c>
      <c r="F287" s="23"/>
      <c r="G287" s="19" t="s">
        <v>22</v>
      </c>
      <c r="H287" s="177">
        <v>3</v>
      </c>
      <c r="I287" s="87"/>
      <c r="J287" s="87"/>
      <c r="K287" s="87"/>
      <c r="L287" s="87"/>
      <c r="M287" s="87">
        <f>K287-L287</f>
        <v>0</v>
      </c>
      <c r="N287" s="87"/>
      <c r="O287" s="87"/>
      <c r="P287" s="87"/>
      <c r="Q287" s="90">
        <f>O287-P287</f>
        <v>0</v>
      </c>
      <c r="R287" s="20">
        <f t="shared" si="38"/>
        <v>0</v>
      </c>
    </row>
    <row r="288" spans="1:1021" s="3" customFormat="1" ht="15" customHeight="1">
      <c r="A288" s="10">
        <f t="shared" si="34"/>
        <v>278</v>
      </c>
      <c r="B288" s="21" t="s">
        <v>216</v>
      </c>
      <c r="C288" s="14" t="s">
        <v>19</v>
      </c>
      <c r="D288" s="10"/>
      <c r="E288" s="21" t="s">
        <v>24</v>
      </c>
      <c r="F288" s="22"/>
      <c r="G288" s="19" t="s">
        <v>25</v>
      </c>
      <c r="H288" s="80"/>
      <c r="I288" s="84"/>
      <c r="J288" s="84"/>
      <c r="K288" s="84"/>
      <c r="L288" s="84"/>
      <c r="M288" s="84"/>
      <c r="N288" s="84"/>
      <c r="O288" s="84"/>
      <c r="P288" s="84"/>
      <c r="Q288" s="84"/>
      <c r="R288" s="20"/>
      <c r="S288" s="20"/>
      <c r="U288" s="20"/>
    </row>
    <row r="289" spans="1:21" s="3" customFormat="1" ht="15" customHeight="1">
      <c r="A289" s="10">
        <f t="shared" si="34"/>
        <v>279</v>
      </c>
      <c r="B289" s="21" t="s">
        <v>217</v>
      </c>
      <c r="C289" s="14" t="s">
        <v>19</v>
      </c>
      <c r="D289" s="10"/>
      <c r="E289" s="21" t="s">
        <v>43</v>
      </c>
      <c r="F289" s="23"/>
      <c r="G289" s="19" t="s">
        <v>22</v>
      </c>
      <c r="H289" s="92">
        <v>4</v>
      </c>
      <c r="I289" s="87">
        <v>2</v>
      </c>
      <c r="J289" s="87">
        <v>2</v>
      </c>
      <c r="K289" s="87">
        <f>1589.11+1156.1</f>
        <v>2745.21</v>
      </c>
      <c r="L289" s="87">
        <v>1589.11</v>
      </c>
      <c r="M289" s="87">
        <f>K289-L289</f>
        <v>1156.1000000000001</v>
      </c>
      <c r="N289" s="87">
        <v>12</v>
      </c>
      <c r="O289" s="87">
        <v>40145.800000000003</v>
      </c>
      <c r="P289" s="87">
        <v>31432.79</v>
      </c>
      <c r="Q289" s="90">
        <f>O289-P289</f>
        <v>8713.010000000002</v>
      </c>
      <c r="R289" s="20">
        <f>P289+L289</f>
        <v>33021.9</v>
      </c>
    </row>
    <row r="290" spans="1:21" s="3" customFormat="1" ht="15" customHeight="1">
      <c r="A290" s="10">
        <f t="shared" si="34"/>
        <v>280</v>
      </c>
      <c r="B290" s="21" t="s">
        <v>217</v>
      </c>
      <c r="C290" s="14" t="s">
        <v>19</v>
      </c>
      <c r="D290" s="10"/>
      <c r="E290" s="21" t="s">
        <v>43</v>
      </c>
      <c r="F290" s="22"/>
      <c r="G290" s="19" t="s">
        <v>44</v>
      </c>
      <c r="H290" s="80"/>
      <c r="I290" s="105"/>
      <c r="J290" s="105"/>
      <c r="K290" s="104"/>
      <c r="L290" s="104"/>
      <c r="M290" s="105"/>
      <c r="N290" s="107"/>
      <c r="O290" s="229"/>
      <c r="P290" s="107"/>
      <c r="Q290" s="107"/>
    </row>
    <row r="291" spans="1:21" s="3" customFormat="1" ht="15" customHeight="1">
      <c r="A291" s="10">
        <f t="shared" si="34"/>
        <v>281</v>
      </c>
      <c r="B291" s="21" t="s">
        <v>218</v>
      </c>
      <c r="C291" s="14"/>
      <c r="D291" s="10"/>
      <c r="E291" s="21" t="s">
        <v>24</v>
      </c>
      <c r="F291" s="23"/>
      <c r="G291" s="19" t="s">
        <v>25</v>
      </c>
      <c r="H291" s="92"/>
      <c r="I291" s="87"/>
      <c r="J291" s="87"/>
      <c r="K291" s="90"/>
      <c r="L291" s="90"/>
      <c r="M291" s="87"/>
      <c r="N291" s="87">
        <v>2</v>
      </c>
      <c r="O291" s="87"/>
      <c r="P291" s="87"/>
      <c r="Q291" s="90"/>
      <c r="R291" s="20"/>
      <c r="S291" s="20"/>
      <c r="U291" s="20"/>
    </row>
    <row r="292" spans="1:21" s="3" customFormat="1" ht="15" customHeight="1">
      <c r="A292" s="10">
        <f t="shared" si="34"/>
        <v>282</v>
      </c>
      <c r="B292" s="21" t="s">
        <v>219</v>
      </c>
      <c r="C292" s="14" t="s">
        <v>19</v>
      </c>
      <c r="D292" s="10"/>
      <c r="E292" s="21" t="s">
        <v>24</v>
      </c>
      <c r="F292" s="23"/>
      <c r="G292" s="19" t="s">
        <v>22</v>
      </c>
      <c r="H292" s="92"/>
      <c r="I292" s="87"/>
      <c r="J292" s="87"/>
      <c r="K292" s="90"/>
      <c r="L292" s="90"/>
      <c r="M292" s="87">
        <f>K292-L292</f>
        <v>0</v>
      </c>
      <c r="N292" s="146"/>
      <c r="O292" s="201"/>
      <c r="P292" s="201"/>
      <c r="Q292" s="90">
        <f>O292-P292</f>
        <v>0</v>
      </c>
      <c r="R292" s="20">
        <f t="shared" ref="R292:R293" si="39">P292+L292</f>
        <v>0</v>
      </c>
      <c r="S292" s="20"/>
      <c r="U292" s="20"/>
    </row>
    <row r="293" spans="1:21" s="3" customFormat="1" ht="15" customHeight="1">
      <c r="A293" s="10">
        <f t="shared" si="34"/>
        <v>283</v>
      </c>
      <c r="B293" s="21" t="s">
        <v>220</v>
      </c>
      <c r="C293" s="14" t="s">
        <v>19</v>
      </c>
      <c r="D293" s="10"/>
      <c r="E293" s="21" t="s">
        <v>221</v>
      </c>
      <c r="F293" s="22"/>
      <c r="G293" s="19" t="s">
        <v>22</v>
      </c>
      <c r="H293" s="92"/>
      <c r="I293" s="87"/>
      <c r="J293" s="87"/>
      <c r="K293" s="87"/>
      <c r="L293" s="87"/>
      <c r="M293" s="87">
        <f>K293-L293</f>
        <v>0</v>
      </c>
      <c r="N293" s="87"/>
      <c r="O293" s="90"/>
      <c r="P293" s="90"/>
      <c r="Q293" s="90">
        <f>O293-P293</f>
        <v>0</v>
      </c>
      <c r="R293" s="20">
        <f t="shared" si="39"/>
        <v>0</v>
      </c>
      <c r="S293" s="20"/>
      <c r="U293" s="20"/>
    </row>
    <row r="294" spans="1:21" s="3" customFormat="1" ht="15" customHeight="1">
      <c r="A294" s="10">
        <f t="shared" si="34"/>
        <v>284</v>
      </c>
      <c r="B294" s="21" t="s">
        <v>220</v>
      </c>
      <c r="C294" s="14" t="s">
        <v>19</v>
      </c>
      <c r="D294" s="10"/>
      <c r="E294" s="21" t="s">
        <v>221</v>
      </c>
      <c r="F294" s="59"/>
      <c r="G294" s="19" t="s">
        <v>47</v>
      </c>
      <c r="H294" s="80"/>
      <c r="I294" s="84"/>
      <c r="J294" s="84"/>
      <c r="K294" s="138"/>
      <c r="L294" s="138"/>
      <c r="M294" s="84"/>
      <c r="N294" s="84"/>
      <c r="O294" s="138">
        <v>2732.6</v>
      </c>
      <c r="P294" s="138">
        <v>2732.6</v>
      </c>
      <c r="Q294" s="138">
        <v>0</v>
      </c>
      <c r="R294" s="18"/>
    </row>
    <row r="295" spans="1:21" s="3" customFormat="1" ht="15" customHeight="1">
      <c r="A295" s="10">
        <f t="shared" si="34"/>
        <v>285</v>
      </c>
      <c r="B295" s="21" t="s">
        <v>222</v>
      </c>
      <c r="C295" s="14" t="s">
        <v>19</v>
      </c>
      <c r="D295" s="10"/>
      <c r="E295" s="21" t="s">
        <v>24</v>
      </c>
      <c r="F295" s="23"/>
      <c r="G295" s="19" t="s">
        <v>22</v>
      </c>
      <c r="H295" s="85">
        <v>8</v>
      </c>
      <c r="I295" s="87">
        <v>5</v>
      </c>
      <c r="J295" s="87">
        <v>5</v>
      </c>
      <c r="K295" s="90">
        <v>10014.49</v>
      </c>
      <c r="L295" s="90">
        <v>10014.49</v>
      </c>
      <c r="M295" s="87">
        <f>K295-L295</f>
        <v>0</v>
      </c>
      <c r="N295" s="87">
        <v>6</v>
      </c>
      <c r="O295" s="87">
        <f>8961.38+16395.6+1286.42</f>
        <v>26643.399999999994</v>
      </c>
      <c r="P295" s="87">
        <f>8961.38+16395.6+1286.42</f>
        <v>26643.399999999994</v>
      </c>
      <c r="Q295" s="90">
        <f>O295-P295</f>
        <v>0</v>
      </c>
      <c r="R295" s="20">
        <f>P295+L295</f>
        <v>36657.889999999992</v>
      </c>
      <c r="S295" s="20"/>
      <c r="U295" s="20"/>
    </row>
    <row r="296" spans="1:21" s="3" customFormat="1" ht="15" customHeight="1">
      <c r="A296" s="10">
        <f t="shared" si="34"/>
        <v>286</v>
      </c>
      <c r="B296" s="21" t="s">
        <v>222</v>
      </c>
      <c r="C296" s="48" t="s">
        <v>19</v>
      </c>
      <c r="D296" s="10"/>
      <c r="E296" s="21" t="s">
        <v>24</v>
      </c>
      <c r="F296" s="22"/>
      <c r="G296" s="19" t="s">
        <v>25</v>
      </c>
      <c r="H296" s="162">
        <v>2</v>
      </c>
      <c r="I296" s="84"/>
      <c r="J296" s="84"/>
      <c r="K296" s="84"/>
      <c r="L296" s="84"/>
      <c r="M296" s="84"/>
      <c r="N296" s="104">
        <v>1</v>
      </c>
      <c r="O296" s="104"/>
      <c r="P296" s="104"/>
      <c r="Q296" s="84"/>
    </row>
    <row r="297" spans="1:21" s="3" customFormat="1" ht="15" customHeight="1">
      <c r="A297" s="10">
        <f t="shared" si="34"/>
        <v>287</v>
      </c>
      <c r="B297" s="60" t="s">
        <v>223</v>
      </c>
      <c r="C297" s="14" t="s">
        <v>19</v>
      </c>
      <c r="D297" s="10"/>
      <c r="E297" s="21" t="s">
        <v>24</v>
      </c>
      <c r="F297" s="23"/>
      <c r="G297" s="19" t="s">
        <v>22</v>
      </c>
      <c r="H297" s="116"/>
      <c r="I297" s="117"/>
      <c r="J297" s="117"/>
      <c r="K297" s="117"/>
      <c r="L297" s="117"/>
      <c r="M297" s="87">
        <f>K297-L297</f>
        <v>0</v>
      </c>
      <c r="N297" s="117"/>
      <c r="O297" s="117"/>
      <c r="P297" s="117"/>
      <c r="Q297" s="90">
        <f>O297-P297</f>
        <v>0</v>
      </c>
      <c r="R297" s="20">
        <f>P297+L297</f>
        <v>0</v>
      </c>
      <c r="S297" s="20"/>
      <c r="U297" s="20"/>
    </row>
    <row r="298" spans="1:21" s="3" customFormat="1" ht="15" customHeight="1">
      <c r="A298" s="10">
        <f t="shared" si="34"/>
        <v>288</v>
      </c>
      <c r="B298" s="60" t="s">
        <v>224</v>
      </c>
      <c r="C298" s="14" t="s">
        <v>19</v>
      </c>
      <c r="D298" s="10"/>
      <c r="E298" s="21"/>
      <c r="F298" s="22"/>
      <c r="G298" s="19" t="s">
        <v>21</v>
      </c>
      <c r="H298" s="80"/>
      <c r="I298" s="155"/>
      <c r="J298" s="155"/>
      <c r="K298" s="155"/>
      <c r="L298" s="155"/>
      <c r="M298" s="84"/>
      <c r="N298" s="84"/>
      <c r="O298" s="84"/>
      <c r="P298" s="84"/>
      <c r="Q298" s="84"/>
    </row>
    <row r="299" spans="1:21" s="3" customFormat="1" ht="15" customHeight="1">
      <c r="A299" s="10">
        <f t="shared" si="34"/>
        <v>289</v>
      </c>
      <c r="B299" s="21" t="s">
        <v>225</v>
      </c>
      <c r="C299" s="14" t="s">
        <v>19</v>
      </c>
      <c r="D299" s="10"/>
      <c r="E299" s="21" t="s">
        <v>226</v>
      </c>
      <c r="F299" s="23"/>
      <c r="G299" s="19" t="s">
        <v>22</v>
      </c>
      <c r="H299" s="92">
        <v>12</v>
      </c>
      <c r="I299" s="87">
        <v>5</v>
      </c>
      <c r="J299" s="87">
        <v>6</v>
      </c>
      <c r="K299" s="90">
        <v>5386.66</v>
      </c>
      <c r="L299" s="90">
        <v>5386.66</v>
      </c>
      <c r="M299" s="87">
        <f>K299-L299</f>
        <v>0</v>
      </c>
      <c r="N299" s="87">
        <v>7</v>
      </c>
      <c r="O299" s="87">
        <v>19692.63</v>
      </c>
      <c r="P299" s="87">
        <v>19692.63</v>
      </c>
      <c r="Q299" s="90">
        <f>O299-P299</f>
        <v>0</v>
      </c>
      <c r="R299" s="20">
        <f>P299+L299</f>
        <v>25079.29</v>
      </c>
      <c r="S299" s="20"/>
      <c r="U299" s="20"/>
    </row>
    <row r="300" spans="1:21" s="3" customFormat="1" ht="15" customHeight="1">
      <c r="A300" s="10">
        <f t="shared" si="34"/>
        <v>290</v>
      </c>
      <c r="B300" s="21" t="s">
        <v>225</v>
      </c>
      <c r="C300" s="14" t="s">
        <v>19</v>
      </c>
      <c r="D300" s="10"/>
      <c r="E300" s="21" t="s">
        <v>226</v>
      </c>
      <c r="F300" s="22"/>
      <c r="G300" s="19" t="s">
        <v>25</v>
      </c>
      <c r="H300" s="80"/>
      <c r="I300" s="84"/>
      <c r="J300" s="84"/>
      <c r="K300" s="84"/>
      <c r="L300" s="84"/>
      <c r="M300" s="84"/>
      <c r="N300" s="104"/>
      <c r="O300" s="104"/>
      <c r="P300" s="104"/>
      <c r="Q300" s="84"/>
    </row>
    <row r="301" spans="1:21" s="3" customFormat="1" ht="15" customHeight="1">
      <c r="A301" s="10">
        <f t="shared" si="34"/>
        <v>291</v>
      </c>
      <c r="B301" s="21" t="s">
        <v>227</v>
      </c>
      <c r="C301" s="14" t="s">
        <v>19</v>
      </c>
      <c r="D301" s="10"/>
      <c r="E301" s="21"/>
      <c r="F301" s="22"/>
      <c r="G301" s="19" t="s">
        <v>33</v>
      </c>
      <c r="H301" s="80"/>
      <c r="I301" s="103"/>
      <c r="J301" s="103"/>
      <c r="K301" s="104"/>
      <c r="L301" s="104"/>
      <c r="M301" s="103"/>
      <c r="N301" s="84">
        <v>2</v>
      </c>
      <c r="O301" s="84">
        <v>2574.9499999999998</v>
      </c>
      <c r="P301" s="84">
        <v>2574.9499999999998</v>
      </c>
      <c r="Q301" s="84"/>
    </row>
    <row r="302" spans="1:21" s="3" customFormat="1" ht="15" customHeight="1">
      <c r="A302" s="10">
        <f t="shared" si="34"/>
        <v>292</v>
      </c>
      <c r="B302" s="21" t="s">
        <v>227</v>
      </c>
      <c r="C302" s="14"/>
      <c r="D302" s="10"/>
      <c r="E302" s="21"/>
      <c r="F302" s="22"/>
      <c r="G302" s="19" t="s">
        <v>22</v>
      </c>
      <c r="H302" s="80">
        <v>1</v>
      </c>
      <c r="I302" s="103"/>
      <c r="J302" s="103"/>
      <c r="K302" s="104"/>
      <c r="L302" s="104"/>
      <c r="M302" s="87">
        <f>K302-L302</f>
        <v>0</v>
      </c>
      <c r="N302" s="84"/>
      <c r="O302" s="84"/>
      <c r="P302" s="84"/>
      <c r="Q302" s="90">
        <f>O302-P302</f>
        <v>0</v>
      </c>
      <c r="R302" s="20">
        <f t="shared" ref="R302:R304" si="40">P302+L302</f>
        <v>0</v>
      </c>
    </row>
    <row r="303" spans="1:21" s="3" customFormat="1" ht="15" customHeight="1">
      <c r="A303" s="10">
        <f t="shared" si="34"/>
        <v>293</v>
      </c>
      <c r="B303" s="21" t="s">
        <v>228</v>
      </c>
      <c r="C303" s="14" t="s">
        <v>19</v>
      </c>
      <c r="D303" s="10"/>
      <c r="E303" s="21" t="s">
        <v>215</v>
      </c>
      <c r="F303" s="23"/>
      <c r="G303" s="19" t="s">
        <v>22</v>
      </c>
      <c r="H303" s="92">
        <v>12</v>
      </c>
      <c r="I303" s="87">
        <v>4</v>
      </c>
      <c r="J303" s="87">
        <v>4</v>
      </c>
      <c r="K303" s="87">
        <v>4409.58</v>
      </c>
      <c r="L303" s="87">
        <v>4409.58</v>
      </c>
      <c r="M303" s="87">
        <f t="shared" ref="M303:M304" si="41">K303-L303</f>
        <v>0</v>
      </c>
      <c r="N303" s="87">
        <v>11</v>
      </c>
      <c r="O303" s="90">
        <v>20364.900000000001</v>
      </c>
      <c r="P303" s="90">
        <v>20364.900000000001</v>
      </c>
      <c r="Q303" s="90">
        <f>O303-P303</f>
        <v>0</v>
      </c>
      <c r="R303" s="20">
        <f t="shared" si="40"/>
        <v>24774.480000000003</v>
      </c>
      <c r="S303" s="20"/>
      <c r="U303" s="20"/>
    </row>
    <row r="304" spans="1:21" s="3" customFormat="1" ht="15" customHeight="1">
      <c r="A304" s="10">
        <f t="shared" si="34"/>
        <v>294</v>
      </c>
      <c r="B304" s="21" t="s">
        <v>229</v>
      </c>
      <c r="C304" s="14" t="s">
        <v>19</v>
      </c>
      <c r="D304" s="10"/>
      <c r="E304" s="21" t="s">
        <v>24</v>
      </c>
      <c r="F304" s="23"/>
      <c r="G304" s="19" t="s">
        <v>22</v>
      </c>
      <c r="H304" s="92">
        <v>18</v>
      </c>
      <c r="I304" s="87">
        <v>1</v>
      </c>
      <c r="J304" s="87">
        <v>1</v>
      </c>
      <c r="K304" s="87">
        <v>1050.49</v>
      </c>
      <c r="L304" s="87">
        <v>1050.49</v>
      </c>
      <c r="M304" s="87">
        <f t="shared" si="41"/>
        <v>0</v>
      </c>
      <c r="N304" s="87">
        <v>4</v>
      </c>
      <c r="O304" s="90">
        <f>24310.11+5426.44</f>
        <v>29736.55</v>
      </c>
      <c r="P304" s="90">
        <f>24310.11+5426.44</f>
        <v>29736.55</v>
      </c>
      <c r="Q304" s="90">
        <f>O304-P304</f>
        <v>0</v>
      </c>
      <c r="R304" s="20">
        <f t="shared" si="40"/>
        <v>30787.040000000001</v>
      </c>
      <c r="S304" s="20"/>
      <c r="U304" s="20"/>
    </row>
    <row r="305" spans="1:21" s="3" customFormat="1" ht="15" customHeight="1">
      <c r="A305" s="10">
        <f t="shared" si="34"/>
        <v>295</v>
      </c>
      <c r="B305" s="61" t="s">
        <v>229</v>
      </c>
      <c r="C305" s="14" t="s">
        <v>19</v>
      </c>
      <c r="D305" s="10"/>
      <c r="E305" s="21" t="s">
        <v>24</v>
      </c>
      <c r="F305" s="58"/>
      <c r="G305" s="24" t="s">
        <v>25</v>
      </c>
      <c r="H305" s="167"/>
      <c r="I305" s="155"/>
      <c r="J305" s="155"/>
      <c r="K305" s="155"/>
      <c r="L305" s="155"/>
      <c r="M305" s="84"/>
      <c r="N305" s="84"/>
      <c r="O305" s="84"/>
      <c r="P305" s="84"/>
      <c r="Q305" s="84"/>
    </row>
    <row r="306" spans="1:21" s="3" customFormat="1" ht="15" customHeight="1">
      <c r="A306" s="10">
        <f t="shared" si="34"/>
        <v>296</v>
      </c>
      <c r="B306" s="61" t="s">
        <v>230</v>
      </c>
      <c r="C306" s="14" t="s">
        <v>54</v>
      </c>
      <c r="D306" s="10" t="s">
        <v>69</v>
      </c>
      <c r="E306" s="21" t="s">
        <v>24</v>
      </c>
      <c r="F306" s="58"/>
      <c r="G306" s="19" t="s">
        <v>22</v>
      </c>
      <c r="H306" s="177">
        <v>5</v>
      </c>
      <c r="I306" s="87">
        <v>1</v>
      </c>
      <c r="J306" s="87">
        <v>1</v>
      </c>
      <c r="K306" s="87">
        <v>4786.25</v>
      </c>
      <c r="L306" s="87"/>
      <c r="M306" s="87">
        <f>K306-L306</f>
        <v>4786.25</v>
      </c>
      <c r="N306" s="87">
        <v>1</v>
      </c>
      <c r="O306" s="87">
        <v>8968.24</v>
      </c>
      <c r="P306" s="87">
        <v>8968.24</v>
      </c>
      <c r="Q306" s="90">
        <f>O306-P306</f>
        <v>0</v>
      </c>
      <c r="R306" s="20">
        <f>P306+L306</f>
        <v>8968.24</v>
      </c>
      <c r="S306" s="20"/>
      <c r="U306" s="20"/>
    </row>
    <row r="307" spans="1:21" s="3" customFormat="1" ht="15" customHeight="1">
      <c r="A307" s="10">
        <f t="shared" si="34"/>
        <v>297</v>
      </c>
      <c r="B307" s="21" t="s">
        <v>230</v>
      </c>
      <c r="C307" s="14" t="s">
        <v>54</v>
      </c>
      <c r="D307" s="10" t="s">
        <v>69</v>
      </c>
      <c r="E307" s="21" t="s">
        <v>24</v>
      </c>
      <c r="F307" s="23"/>
      <c r="G307" s="19" t="s">
        <v>25</v>
      </c>
      <c r="H307" s="80">
        <v>1</v>
      </c>
      <c r="I307" s="84"/>
      <c r="J307" s="84"/>
      <c r="K307" s="84"/>
      <c r="L307" s="84"/>
      <c r="M307" s="84"/>
      <c r="N307" s="84"/>
      <c r="O307" s="84"/>
      <c r="P307" s="84"/>
      <c r="Q307" s="138"/>
      <c r="R307" s="18"/>
    </row>
    <row r="308" spans="1:21" s="3" customFormat="1" ht="15" customHeight="1">
      <c r="A308" s="10">
        <f t="shared" si="34"/>
        <v>298</v>
      </c>
      <c r="B308" s="62" t="s">
        <v>231</v>
      </c>
      <c r="C308" s="63" t="s">
        <v>19</v>
      </c>
      <c r="D308" s="64"/>
      <c r="E308" s="62" t="s">
        <v>24</v>
      </c>
      <c r="F308" s="65"/>
      <c r="G308" s="66" t="s">
        <v>22</v>
      </c>
      <c r="H308" s="92">
        <v>7</v>
      </c>
      <c r="I308" s="87"/>
      <c r="J308" s="87"/>
      <c r="K308" s="87"/>
      <c r="L308" s="87"/>
      <c r="M308" s="87">
        <f>K308-L308</f>
        <v>0</v>
      </c>
      <c r="N308" s="87">
        <v>9</v>
      </c>
      <c r="O308" s="87">
        <v>13678.96</v>
      </c>
      <c r="P308" s="87">
        <v>13678.96</v>
      </c>
      <c r="Q308" s="90">
        <f>O308-P308</f>
        <v>0</v>
      </c>
      <c r="R308" s="20">
        <f>P308+L308</f>
        <v>13678.96</v>
      </c>
      <c r="S308" s="20"/>
      <c r="U308" s="20"/>
    </row>
    <row r="309" spans="1:21" s="3" customFormat="1" ht="15" customHeight="1">
      <c r="A309" s="10">
        <f t="shared" si="34"/>
        <v>299</v>
      </c>
      <c r="B309" s="21" t="s">
        <v>232</v>
      </c>
      <c r="C309" s="42" t="s">
        <v>19</v>
      </c>
      <c r="D309" s="50"/>
      <c r="E309" s="21" t="s">
        <v>24</v>
      </c>
      <c r="F309" s="51"/>
      <c r="G309" s="19" t="s">
        <v>25</v>
      </c>
      <c r="H309" s="181"/>
      <c r="I309" s="84"/>
      <c r="J309" s="84"/>
      <c r="K309" s="138"/>
      <c r="L309" s="138"/>
      <c r="M309" s="84"/>
      <c r="N309" s="104"/>
      <c r="O309" s="104"/>
      <c r="P309" s="104"/>
      <c r="Q309" s="84"/>
      <c r="R309" s="18"/>
    </row>
    <row r="310" spans="1:21" s="3" customFormat="1" ht="15" customHeight="1">
      <c r="A310" s="10">
        <f t="shared" si="34"/>
        <v>300</v>
      </c>
      <c r="B310" s="21" t="s">
        <v>233</v>
      </c>
      <c r="C310" s="42" t="s">
        <v>19</v>
      </c>
      <c r="D310" s="43"/>
      <c r="E310" s="21" t="s">
        <v>24</v>
      </c>
      <c r="F310" s="23"/>
      <c r="G310" s="19" t="s">
        <v>22</v>
      </c>
      <c r="H310" s="177"/>
      <c r="I310" s="87"/>
      <c r="J310" s="87"/>
      <c r="K310" s="87"/>
      <c r="L310" s="87"/>
      <c r="M310" s="87">
        <f>K310-L310</f>
        <v>0</v>
      </c>
      <c r="N310" s="87"/>
      <c r="O310" s="87"/>
      <c r="P310" s="87"/>
      <c r="Q310" s="90">
        <f>O310-P310</f>
        <v>0</v>
      </c>
      <c r="R310" s="20">
        <f t="shared" ref="R310:R311" si="42">P310+L310</f>
        <v>0</v>
      </c>
      <c r="S310" s="20"/>
      <c r="U310" s="20"/>
    </row>
    <row r="311" spans="1:21" s="3" customFormat="1" ht="15" customHeight="1">
      <c r="A311" s="10">
        <f t="shared" si="34"/>
        <v>301</v>
      </c>
      <c r="B311" s="21" t="s">
        <v>234</v>
      </c>
      <c r="C311" s="42" t="s">
        <v>19</v>
      </c>
      <c r="D311" s="64"/>
      <c r="E311" s="21" t="s">
        <v>235</v>
      </c>
      <c r="F311" s="23"/>
      <c r="G311" s="27" t="s">
        <v>22</v>
      </c>
      <c r="H311" s="92"/>
      <c r="I311" s="87"/>
      <c r="J311" s="87"/>
      <c r="K311" s="87"/>
      <c r="L311" s="87"/>
      <c r="M311" s="87">
        <f>K311-L311</f>
        <v>0</v>
      </c>
      <c r="N311" s="87"/>
      <c r="O311" s="90"/>
      <c r="P311" s="90"/>
      <c r="Q311" s="90">
        <f>O311-P311</f>
        <v>0</v>
      </c>
      <c r="R311" s="20">
        <f t="shared" si="42"/>
        <v>0</v>
      </c>
      <c r="S311" s="20"/>
      <c r="U311" s="20"/>
    </row>
    <row r="312" spans="1:21" s="3" customFormat="1" ht="15" customHeight="1">
      <c r="A312" s="10">
        <f t="shared" si="34"/>
        <v>302</v>
      </c>
      <c r="B312" s="29" t="s">
        <v>234</v>
      </c>
      <c r="C312" s="42" t="s">
        <v>19</v>
      </c>
      <c r="D312" s="215"/>
      <c r="E312" s="21" t="s">
        <v>235</v>
      </c>
      <c r="F312" s="67"/>
      <c r="G312" s="68" t="s">
        <v>25</v>
      </c>
      <c r="H312" s="167"/>
      <c r="I312" s="84"/>
      <c r="J312" s="84"/>
      <c r="K312" s="84"/>
      <c r="L312" s="84"/>
      <c r="M312" s="84"/>
      <c r="N312" s="84"/>
      <c r="O312" s="138"/>
      <c r="P312" s="155"/>
      <c r="Q312" s="84"/>
      <c r="R312" s="20"/>
      <c r="S312" s="20"/>
      <c r="U312" s="20"/>
    </row>
    <row r="313" spans="1:21" s="3" customFormat="1" ht="13.15" customHeight="1">
      <c r="A313" s="10">
        <f t="shared" si="34"/>
        <v>303</v>
      </c>
      <c r="B313" s="21" t="s">
        <v>247</v>
      </c>
      <c r="C313" s="42"/>
      <c r="D313" s="43"/>
      <c r="E313" s="21"/>
      <c r="F313" s="23"/>
      <c r="G313" s="27" t="s">
        <v>22</v>
      </c>
      <c r="H313" s="177">
        <v>2</v>
      </c>
      <c r="I313" s="87">
        <v>2</v>
      </c>
      <c r="J313" s="87">
        <v>2</v>
      </c>
      <c r="K313" s="87">
        <v>1200.57</v>
      </c>
      <c r="L313" s="87">
        <v>1200.57</v>
      </c>
      <c r="M313" s="87">
        <f>K313-L313</f>
        <v>0</v>
      </c>
      <c r="N313" s="87"/>
      <c r="O313" s="87"/>
      <c r="P313" s="87"/>
      <c r="Q313" s="90">
        <f>O313-P313</f>
        <v>0</v>
      </c>
      <c r="R313" s="20">
        <f t="shared" ref="R313:R314" si="43">P313+L313</f>
        <v>1200.57</v>
      </c>
    </row>
    <row r="314" spans="1:21" s="3" customFormat="1" ht="13.15" customHeight="1">
      <c r="A314" s="10">
        <f t="shared" si="34"/>
        <v>304</v>
      </c>
      <c r="B314" s="69" t="s">
        <v>236</v>
      </c>
      <c r="C314" s="42" t="s">
        <v>19</v>
      </c>
      <c r="D314" s="70"/>
      <c r="E314" s="21" t="s">
        <v>24</v>
      </c>
      <c r="F314" s="26"/>
      <c r="G314" s="19" t="s">
        <v>22</v>
      </c>
      <c r="H314" s="207"/>
      <c r="I314" s="87"/>
      <c r="J314" s="87"/>
      <c r="K314" s="87"/>
      <c r="L314" s="87"/>
      <c r="M314" s="87">
        <f>K314-L314</f>
        <v>0</v>
      </c>
      <c r="N314" s="87"/>
      <c r="O314" s="90"/>
      <c r="P314" s="90"/>
      <c r="Q314" s="90">
        <f>O314-P314</f>
        <v>0</v>
      </c>
      <c r="R314" s="20">
        <f t="shared" si="43"/>
        <v>0</v>
      </c>
      <c r="S314" s="20"/>
      <c r="U314" s="20"/>
    </row>
    <row r="315" spans="1:21" s="3" customFormat="1" ht="15" customHeight="1">
      <c r="A315" s="10">
        <f t="shared" si="34"/>
        <v>305</v>
      </c>
      <c r="B315" s="69" t="s">
        <v>236</v>
      </c>
      <c r="C315" s="42" t="s">
        <v>19</v>
      </c>
      <c r="D315" s="39"/>
      <c r="E315" s="21" t="s">
        <v>24</v>
      </c>
      <c r="F315" s="39"/>
      <c r="G315" s="35" t="s">
        <v>25</v>
      </c>
      <c r="H315" s="96"/>
      <c r="I315" s="155"/>
      <c r="J315" s="155"/>
      <c r="K315" s="155"/>
      <c r="L315" s="155"/>
      <c r="M315" s="84"/>
      <c r="N315" s="104"/>
      <c r="O315" s="104"/>
      <c r="P315" s="104"/>
      <c r="Q315" s="84"/>
    </row>
    <row r="316" spans="1:21" s="3" customFormat="1" ht="15" customHeight="1">
      <c r="A316" s="10">
        <f t="shared" si="34"/>
        <v>306</v>
      </c>
      <c r="B316" s="71" t="s">
        <v>237</v>
      </c>
      <c r="C316" s="72" t="s">
        <v>19</v>
      </c>
      <c r="D316" s="73"/>
      <c r="E316" s="73" t="s">
        <v>24</v>
      </c>
      <c r="F316" s="73"/>
      <c r="G316" s="74" t="s">
        <v>25</v>
      </c>
      <c r="H316" s="80">
        <v>15</v>
      </c>
      <c r="I316" s="209"/>
      <c r="J316" s="209"/>
      <c r="K316" s="94"/>
      <c r="L316" s="94"/>
      <c r="M316" s="84"/>
      <c r="N316" s="209" t="s">
        <v>259</v>
      </c>
      <c r="O316" s="210"/>
      <c r="P316" s="210"/>
      <c r="Q316" s="84"/>
    </row>
    <row r="317" spans="1:21" s="75" customFormat="1" ht="15" customHeight="1">
      <c r="A317" s="10">
        <f t="shared" si="34"/>
        <v>307</v>
      </c>
      <c r="B317" s="34" t="s">
        <v>238</v>
      </c>
      <c r="C317" s="14" t="s">
        <v>54</v>
      </c>
      <c r="D317" s="10" t="s">
        <v>69</v>
      </c>
      <c r="E317" s="21" t="s">
        <v>24</v>
      </c>
      <c r="F317" s="23"/>
      <c r="G317" s="19" t="s">
        <v>22</v>
      </c>
      <c r="H317" s="177">
        <v>6</v>
      </c>
      <c r="I317" s="87">
        <v>3</v>
      </c>
      <c r="J317" s="87">
        <v>3</v>
      </c>
      <c r="K317" s="90">
        <v>2726.29</v>
      </c>
      <c r="L317" s="90">
        <v>2726.29</v>
      </c>
      <c r="M317" s="87">
        <f>K317-L317</f>
        <v>0</v>
      </c>
      <c r="N317" s="87">
        <v>7</v>
      </c>
      <c r="O317" s="87">
        <v>25987.72</v>
      </c>
      <c r="P317" s="87">
        <v>25987.72</v>
      </c>
      <c r="Q317" s="90">
        <f>O317-P317</f>
        <v>0</v>
      </c>
      <c r="R317" s="20">
        <f>P317+L317</f>
        <v>28714.010000000002</v>
      </c>
      <c r="S317" s="20"/>
      <c r="U317" s="20"/>
    </row>
    <row r="318" spans="1:21" s="3" customFormat="1" ht="15" customHeight="1">
      <c r="A318" s="10">
        <f t="shared" si="34"/>
        <v>308</v>
      </c>
      <c r="B318" s="61" t="s">
        <v>238</v>
      </c>
      <c r="C318" s="14" t="s">
        <v>54</v>
      </c>
      <c r="D318" s="10" t="s">
        <v>7</v>
      </c>
      <c r="E318" s="21" t="s">
        <v>24</v>
      </c>
      <c r="F318" s="44"/>
      <c r="G318" s="35" t="s">
        <v>25</v>
      </c>
      <c r="H318" s="167">
        <v>3</v>
      </c>
      <c r="I318" s="84"/>
      <c r="J318" s="84"/>
      <c r="K318" s="84"/>
      <c r="L318" s="84"/>
      <c r="M318" s="84"/>
      <c r="N318" s="104"/>
      <c r="O318" s="104"/>
      <c r="P318" s="104"/>
      <c r="Q318" s="84"/>
    </row>
    <row r="319" spans="1:21" s="3" customFormat="1" ht="15" customHeight="1">
      <c r="A319" s="10">
        <f t="shared" si="34"/>
        <v>309</v>
      </c>
      <c r="B319" s="61" t="s">
        <v>256</v>
      </c>
      <c r="C319" s="14"/>
      <c r="D319" s="10"/>
      <c r="E319" s="21"/>
      <c r="F319" s="44"/>
      <c r="G319" s="35" t="s">
        <v>22</v>
      </c>
      <c r="H319" s="167">
        <v>8</v>
      </c>
      <c r="I319" s="84"/>
      <c r="J319" s="84"/>
      <c r="K319" s="84"/>
      <c r="L319" s="84"/>
      <c r="M319" s="84"/>
      <c r="N319" s="104"/>
      <c r="O319" s="104"/>
      <c r="P319" s="104"/>
      <c r="Q319" s="84"/>
      <c r="R319" s="20">
        <f>P319+L319</f>
        <v>0</v>
      </c>
    </row>
    <row r="320" spans="1:21" s="3" customFormat="1" ht="14.45" customHeight="1">
      <c r="B320" s="76"/>
      <c r="H320" s="77">
        <f t="shared" ref="H320:Q320" si="44">SUM(H10:H319)</f>
        <v>1434</v>
      </c>
      <c r="I320" s="77">
        <f t="shared" si="44"/>
        <v>354</v>
      </c>
      <c r="J320" s="77">
        <f t="shared" si="44"/>
        <v>361</v>
      </c>
      <c r="K320" s="78">
        <f t="shared" si="44"/>
        <v>519786.13999999996</v>
      </c>
      <c r="L320" s="78">
        <f t="shared" si="44"/>
        <v>474687.72999999992</v>
      </c>
      <c r="M320" s="77">
        <f t="shared" si="44"/>
        <v>45098.409999999996</v>
      </c>
      <c r="N320" s="77">
        <f t="shared" si="44"/>
        <v>1327</v>
      </c>
      <c r="O320" s="77">
        <f t="shared" si="44"/>
        <v>3306289.9099999988</v>
      </c>
      <c r="P320" s="77">
        <f t="shared" si="44"/>
        <v>3169445.4499999993</v>
      </c>
      <c r="Q320" s="77">
        <f t="shared" si="44"/>
        <v>136844.46000000002</v>
      </c>
    </row>
    <row r="321" spans="2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s="3" customFormat="1" ht="15" customHeight="1">
      <c r="B322" s="214"/>
      <c r="G322" s="214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s="3" customFormat="1" ht="15" customHeight="1">
      <c r="I323" s="79"/>
      <c r="J323" s="79"/>
      <c r="K323" s="79"/>
      <c r="L323" s="79"/>
      <c r="M323" s="79"/>
      <c r="N323" s="79"/>
      <c r="O323" s="79"/>
      <c r="P323" s="79"/>
      <c r="Q323" s="79"/>
    </row>
  </sheetData>
  <autoFilter ref="A9:AMG320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00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/>
      <c r="N11" s="86"/>
      <c r="O11" s="88"/>
      <c r="P11" s="89"/>
      <c r="Q11" s="90"/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/>
      <c r="N13" s="87"/>
      <c r="O13" s="93"/>
      <c r="P13" s="93"/>
      <c r="Q13" s="90"/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1</v>
      </c>
      <c r="I14" s="87"/>
      <c r="J14" s="87"/>
      <c r="K14" s="87"/>
      <c r="L14" s="87"/>
      <c r="M14" s="87"/>
      <c r="N14" s="87"/>
      <c r="O14" s="93"/>
      <c r="P14" s="93"/>
      <c r="Q14" s="90"/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/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/>
      <c r="I17" s="87"/>
      <c r="J17" s="87"/>
      <c r="K17" s="87"/>
      <c r="L17" s="87"/>
      <c r="M17" s="87"/>
      <c r="N17" s="87"/>
      <c r="O17" s="99"/>
      <c r="P17" s="99"/>
      <c r="Q17" s="90"/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/>
      <c r="I19" s="101"/>
      <c r="J19" s="101"/>
      <c r="K19" s="101"/>
      <c r="L19" s="101"/>
      <c r="M19" s="87"/>
      <c r="N19" s="101"/>
      <c r="O19" s="102"/>
      <c r="P19" s="102"/>
      <c r="Q19" s="90"/>
      <c r="R19" s="20"/>
      <c r="S19" s="20"/>
      <c r="U19" s="20"/>
    </row>
    <row r="20" spans="1:1021" ht="15" customHeight="1">
      <c r="A20" s="10">
        <v>11</v>
      </c>
      <c r="B20" s="21" t="s">
        <v>31</v>
      </c>
      <c r="C20" s="14" t="s">
        <v>19</v>
      </c>
      <c r="D20" s="10"/>
      <c r="E20" s="21" t="s">
        <v>32</v>
      </c>
      <c r="F20" s="23"/>
      <c r="G20" s="19" t="s">
        <v>33</v>
      </c>
      <c r="H20" s="80"/>
      <c r="I20" s="84"/>
      <c r="J20" s="84"/>
      <c r="K20" s="84"/>
      <c r="L20" s="84"/>
      <c r="M20" s="84"/>
      <c r="N20" s="84"/>
      <c r="O20" s="95"/>
      <c r="P20" s="95"/>
      <c r="Q20" s="84"/>
      <c r="R20" s="18"/>
    </row>
    <row r="21" spans="1:1021" ht="15" customHeight="1">
      <c r="A21" s="10">
        <v>12</v>
      </c>
      <c r="B21" s="21" t="s">
        <v>34</v>
      </c>
      <c r="C21" s="14" t="s">
        <v>19</v>
      </c>
      <c r="D21" s="10"/>
      <c r="E21" s="21" t="s">
        <v>32</v>
      </c>
      <c r="F21" s="23"/>
      <c r="G21" s="19" t="s">
        <v>22</v>
      </c>
      <c r="H21" s="92">
        <v>1</v>
      </c>
      <c r="I21" s="87"/>
      <c r="J21" s="87"/>
      <c r="K21" s="87"/>
      <c r="L21" s="87"/>
      <c r="M21" s="87"/>
      <c r="N21" s="87"/>
      <c r="O21" s="93"/>
      <c r="P21" s="93"/>
      <c r="Q21" s="90"/>
      <c r="R21" s="20"/>
      <c r="S21" s="20"/>
      <c r="U21" s="20"/>
    </row>
    <row r="22" spans="1:1021" ht="15" customHeight="1">
      <c r="A22" s="10">
        <v>13</v>
      </c>
      <c r="B22" s="21" t="s">
        <v>35</v>
      </c>
      <c r="C22" s="14" t="s">
        <v>19</v>
      </c>
      <c r="D22" s="10"/>
      <c r="E22" s="21" t="s">
        <v>36</v>
      </c>
      <c r="F22" s="23"/>
      <c r="G22" s="19" t="s">
        <v>22</v>
      </c>
      <c r="H22" s="92"/>
      <c r="I22" s="87"/>
      <c r="J22" s="87"/>
      <c r="K22" s="87"/>
      <c r="L22" s="87"/>
      <c r="M22" s="87"/>
      <c r="N22" s="87"/>
      <c r="O22" s="93"/>
      <c r="P22" s="87"/>
      <c r="Q22" s="90"/>
      <c r="R22" s="20"/>
      <c r="S22" s="20"/>
      <c r="U22" s="20"/>
    </row>
    <row r="23" spans="1:1021" ht="15" customHeight="1">
      <c r="A23" s="10">
        <v>14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33</v>
      </c>
      <c r="H23" s="80"/>
      <c r="I23" s="103"/>
      <c r="J23" s="103"/>
      <c r="K23" s="104"/>
      <c r="L23" s="104"/>
      <c r="M23" s="84"/>
      <c r="N23" s="84"/>
      <c r="O23" s="95"/>
      <c r="P23" s="95"/>
      <c r="Q23" s="84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15</v>
      </c>
      <c r="B24" s="21" t="s">
        <v>37</v>
      </c>
      <c r="C24" s="14" t="s">
        <v>38</v>
      </c>
      <c r="D24" s="10"/>
      <c r="E24" s="21" t="s">
        <v>39</v>
      </c>
      <c r="F24" s="23"/>
      <c r="G24" s="19" t="s">
        <v>22</v>
      </c>
      <c r="H24" s="92"/>
      <c r="I24" s="101"/>
      <c r="J24" s="101"/>
      <c r="K24" s="101"/>
      <c r="L24" s="101"/>
      <c r="M24" s="87"/>
      <c r="N24" s="101"/>
      <c r="O24" s="102"/>
      <c r="P24" s="102"/>
      <c r="Q24" s="90"/>
      <c r="R24" s="20"/>
      <c r="S24" s="20"/>
      <c r="U24" s="20"/>
    </row>
    <row r="25" spans="1:1021" ht="15" customHeight="1">
      <c r="A25" s="10">
        <v>16</v>
      </c>
      <c r="B25" s="21" t="s">
        <v>37</v>
      </c>
      <c r="C25" s="14" t="s">
        <v>38</v>
      </c>
      <c r="D25" s="21"/>
      <c r="E25" s="21" t="s">
        <v>39</v>
      </c>
      <c r="F25" s="23"/>
      <c r="G25" s="24" t="s">
        <v>25</v>
      </c>
      <c r="H25" s="80"/>
      <c r="I25" s="82"/>
      <c r="J25" s="82"/>
      <c r="K25" s="100"/>
      <c r="L25" s="100"/>
      <c r="M25" s="84"/>
      <c r="N25" s="84"/>
      <c r="O25" s="95"/>
      <c r="P25" s="95"/>
      <c r="Q25" s="84"/>
      <c r="R25" s="18"/>
    </row>
    <row r="26" spans="1:1021" s="3" customFormat="1" ht="15" customHeight="1">
      <c r="A26" s="10">
        <v>17</v>
      </c>
      <c r="B26" s="21" t="s">
        <v>40</v>
      </c>
      <c r="C26" s="14" t="s">
        <v>19</v>
      </c>
      <c r="D26" s="10"/>
      <c r="E26" s="21" t="s">
        <v>41</v>
      </c>
      <c r="F26" s="23"/>
      <c r="G26" s="19" t="s">
        <v>22</v>
      </c>
      <c r="H26" s="92"/>
      <c r="I26" s="87"/>
      <c r="J26" s="87"/>
      <c r="K26" s="87"/>
      <c r="L26" s="87"/>
      <c r="M26" s="87"/>
      <c r="N26" s="87"/>
      <c r="O26" s="93"/>
      <c r="P26" s="93"/>
      <c r="Q26" s="90"/>
      <c r="R26" s="20"/>
      <c r="S26" s="20"/>
      <c r="U26" s="20"/>
    </row>
    <row r="27" spans="1:1021" ht="15" customHeight="1">
      <c r="A27" s="10">
        <v>18</v>
      </c>
      <c r="B27" s="29" t="s">
        <v>40</v>
      </c>
      <c r="C27" s="14" t="s">
        <v>19</v>
      </c>
      <c r="D27" s="10"/>
      <c r="E27" s="21" t="s">
        <v>41</v>
      </c>
      <c r="F27" s="22"/>
      <c r="G27" s="19" t="s">
        <v>33</v>
      </c>
      <c r="H27" s="80"/>
      <c r="I27" s="84"/>
      <c r="J27" s="84"/>
      <c r="K27" s="84"/>
      <c r="L27" s="84"/>
      <c r="M27" s="84"/>
      <c r="N27" s="84"/>
      <c r="O27" s="95"/>
      <c r="P27" s="95"/>
      <c r="Q27" s="84"/>
      <c r="R27" s="18"/>
    </row>
    <row r="28" spans="1:1021" ht="15" customHeight="1">
      <c r="A28" s="10">
        <v>19</v>
      </c>
      <c r="B28" s="21" t="s">
        <v>42</v>
      </c>
      <c r="C28" s="14" t="s">
        <v>19</v>
      </c>
      <c r="D28" s="10"/>
      <c r="E28" s="21" t="s">
        <v>43</v>
      </c>
      <c r="F28" s="30"/>
      <c r="G28" s="19" t="s">
        <v>22</v>
      </c>
      <c r="H28" s="92"/>
      <c r="I28" s="87"/>
      <c r="J28" s="87"/>
      <c r="K28" s="87"/>
      <c r="L28" s="87"/>
      <c r="M28" s="87"/>
      <c r="N28" s="87"/>
      <c r="O28" s="93"/>
      <c r="P28" s="93"/>
      <c r="Q28" s="90"/>
      <c r="R28" s="20"/>
      <c r="S28" s="20"/>
      <c r="U28" s="20"/>
    </row>
    <row r="29" spans="1:1021" ht="15" customHeight="1">
      <c r="A29" s="10">
        <v>20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44</v>
      </c>
      <c r="H29" s="80"/>
      <c r="I29" s="105"/>
      <c r="J29" s="105"/>
      <c r="K29" s="104"/>
      <c r="L29" s="106"/>
      <c r="M29" s="105"/>
      <c r="N29" s="107"/>
      <c r="O29" s="108"/>
      <c r="P29" s="108"/>
      <c r="Q29" s="107"/>
      <c r="R29" s="18"/>
    </row>
    <row r="30" spans="1:1021" ht="15" customHeight="1">
      <c r="A30" s="10">
        <v>21</v>
      </c>
      <c r="B30" s="21" t="s">
        <v>45</v>
      </c>
      <c r="C30" s="14" t="s">
        <v>19</v>
      </c>
      <c r="D30" s="21"/>
      <c r="E30" s="21" t="s">
        <v>46</v>
      </c>
      <c r="F30" s="23"/>
      <c r="G30" s="19" t="s">
        <v>22</v>
      </c>
      <c r="H30" s="92"/>
      <c r="I30" s="109"/>
      <c r="J30" s="109"/>
      <c r="K30" s="109"/>
      <c r="L30" s="109"/>
      <c r="M30" s="109"/>
      <c r="N30" s="109"/>
      <c r="O30" s="109"/>
      <c r="P30" s="109"/>
      <c r="Q30" s="110"/>
      <c r="R30" s="20"/>
      <c r="S30" s="20"/>
      <c r="U30" s="20"/>
    </row>
    <row r="31" spans="1:1021" ht="15" customHeight="1">
      <c r="A31" s="10">
        <v>22</v>
      </c>
      <c r="B31" s="21" t="s">
        <v>45</v>
      </c>
      <c r="C31" s="14" t="s">
        <v>19</v>
      </c>
      <c r="D31" s="21"/>
      <c r="E31" s="21" t="s">
        <v>46</v>
      </c>
      <c r="F31" s="31"/>
      <c r="G31" s="19" t="s">
        <v>47</v>
      </c>
      <c r="H31" s="80"/>
      <c r="I31" s="111"/>
      <c r="J31" s="111"/>
      <c r="K31" s="112"/>
      <c r="L31" s="112"/>
      <c r="M31" s="113"/>
      <c r="N31" s="111"/>
      <c r="O31" s="114"/>
      <c r="P31" s="114"/>
      <c r="Q31" s="115"/>
      <c r="R31" s="18"/>
    </row>
    <row r="32" spans="1:1021" ht="15" customHeight="1">
      <c r="A32" s="10">
        <v>23</v>
      </c>
      <c r="B32" s="21" t="s">
        <v>48</v>
      </c>
      <c r="C32" s="14" t="s">
        <v>19</v>
      </c>
      <c r="D32" s="10"/>
      <c r="E32" s="21" t="s">
        <v>24</v>
      </c>
      <c r="F32" s="23"/>
      <c r="G32" s="19" t="s">
        <v>22</v>
      </c>
      <c r="H32" s="92"/>
      <c r="I32" s="87"/>
      <c r="J32" s="87"/>
      <c r="K32" s="87"/>
      <c r="L32" s="87"/>
      <c r="M32" s="87"/>
      <c r="N32" s="87"/>
      <c r="O32" s="99"/>
      <c r="P32" s="99"/>
      <c r="Q32" s="90"/>
      <c r="R32" s="20"/>
      <c r="S32" s="20"/>
      <c r="U32" s="20"/>
    </row>
    <row r="33" spans="1:1021" ht="15" customHeight="1">
      <c r="A33" s="10">
        <v>24</v>
      </c>
      <c r="B33" s="21" t="s">
        <v>48</v>
      </c>
      <c r="C33" s="14" t="s">
        <v>19</v>
      </c>
      <c r="D33" s="10"/>
      <c r="E33" s="21" t="s">
        <v>24</v>
      </c>
      <c r="F33" s="22"/>
      <c r="G33" s="19" t="s">
        <v>25</v>
      </c>
      <c r="H33" s="80"/>
      <c r="I33" s="84"/>
      <c r="J33" s="84"/>
      <c r="K33" s="84"/>
      <c r="L33" s="84"/>
      <c r="M33" s="84"/>
      <c r="N33" s="84"/>
      <c r="O33" s="95"/>
      <c r="P33" s="95"/>
      <c r="Q33" s="84"/>
      <c r="R33" s="18"/>
    </row>
    <row r="34" spans="1:1021" ht="15" customHeight="1">
      <c r="A34" s="10">
        <v>25</v>
      </c>
      <c r="B34" s="21" t="s">
        <v>49</v>
      </c>
      <c r="C34" s="14" t="s">
        <v>38</v>
      </c>
      <c r="D34" s="10"/>
      <c r="E34" s="21" t="s">
        <v>24</v>
      </c>
      <c r="F34" s="23"/>
      <c r="G34" s="19" t="s">
        <v>22</v>
      </c>
      <c r="H34" s="116"/>
      <c r="I34" s="117"/>
      <c r="J34" s="117"/>
      <c r="K34" s="117"/>
      <c r="L34" s="117"/>
      <c r="M34" s="117"/>
      <c r="N34" s="117"/>
      <c r="O34" s="118"/>
      <c r="P34" s="118"/>
      <c r="Q34" s="119"/>
      <c r="R34" s="20"/>
      <c r="S34" s="20"/>
      <c r="U34" s="20"/>
    </row>
    <row r="35" spans="1:1021" ht="15" customHeight="1">
      <c r="A35" s="10">
        <v>26</v>
      </c>
      <c r="B35" s="21" t="s">
        <v>49</v>
      </c>
      <c r="C35" s="14" t="s">
        <v>38</v>
      </c>
      <c r="D35" s="10"/>
      <c r="E35" s="21" t="s">
        <v>24</v>
      </c>
      <c r="F35" s="22"/>
      <c r="G35" s="19" t="s">
        <v>25</v>
      </c>
      <c r="H35" s="80"/>
      <c r="I35" s="104"/>
      <c r="J35" s="104"/>
      <c r="K35" s="104"/>
      <c r="L35" s="104"/>
      <c r="M35" s="104"/>
      <c r="N35" s="104"/>
      <c r="O35" s="104"/>
      <c r="P35" s="104"/>
      <c r="Q35" s="104"/>
    </row>
    <row r="36" spans="1:1021" ht="15" customHeight="1">
      <c r="A36" s="10">
        <v>27</v>
      </c>
      <c r="B36" s="21" t="s">
        <v>50</v>
      </c>
      <c r="C36" s="14"/>
      <c r="D36" s="10"/>
      <c r="E36" s="21"/>
      <c r="F36" s="22"/>
      <c r="G36" s="19" t="s">
        <v>21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21</v>
      </c>
      <c r="H37" s="80"/>
      <c r="I37" s="84"/>
      <c r="J37" s="84"/>
      <c r="K37" s="84"/>
      <c r="L37" s="84"/>
      <c r="M37" s="84"/>
      <c r="N37" s="84"/>
      <c r="O37" s="84"/>
      <c r="P37" s="84"/>
      <c r="Q37" s="84"/>
    </row>
    <row r="38" spans="1:1021" ht="15" customHeight="1">
      <c r="A38" s="10">
        <v>29</v>
      </c>
      <c r="B38" s="32" t="s">
        <v>51</v>
      </c>
      <c r="C38" s="14"/>
      <c r="D38" s="10"/>
      <c r="E38" s="21"/>
      <c r="F38" s="22"/>
      <c r="G38" s="19" t="s">
        <v>21</v>
      </c>
      <c r="H38" s="80"/>
      <c r="I38" s="81"/>
      <c r="J38" s="81"/>
      <c r="K38" s="120"/>
      <c r="L38" s="120"/>
      <c r="M38" s="115"/>
      <c r="N38" s="84"/>
      <c r="O38" s="84"/>
      <c r="P38" s="84"/>
      <c r="Q38" s="84"/>
    </row>
    <row r="39" spans="1:1021" ht="15" customHeight="1">
      <c r="A39" s="10">
        <v>30</v>
      </c>
      <c r="B39" s="21" t="s">
        <v>52</v>
      </c>
      <c r="C39" s="14" t="s">
        <v>19</v>
      </c>
      <c r="D39" s="10"/>
      <c r="E39" s="21" t="s">
        <v>24</v>
      </c>
      <c r="F39" s="22"/>
      <c r="G39" s="19" t="s">
        <v>22</v>
      </c>
      <c r="H39" s="92"/>
      <c r="I39" s="87"/>
      <c r="J39" s="87"/>
      <c r="K39" s="87"/>
      <c r="L39" s="87"/>
      <c r="M39" s="87"/>
      <c r="N39" s="87"/>
      <c r="O39" s="99"/>
      <c r="P39" s="99"/>
      <c r="Q39" s="90"/>
      <c r="R39" s="20"/>
      <c r="S39" s="20"/>
      <c r="U39" s="20"/>
    </row>
    <row r="40" spans="1:1021" ht="15" customHeight="1">
      <c r="A40" s="10">
        <v>31</v>
      </c>
      <c r="B40" s="21" t="s">
        <v>52</v>
      </c>
      <c r="C40" s="14"/>
      <c r="D40" s="10"/>
      <c r="E40" s="21" t="s">
        <v>24</v>
      </c>
      <c r="F40" s="22"/>
      <c r="G40" s="19" t="s">
        <v>25</v>
      </c>
      <c r="H40" s="80"/>
      <c r="I40" s="104"/>
      <c r="J40" s="104"/>
      <c r="K40" s="104"/>
      <c r="L40" s="104"/>
      <c r="M40" s="104"/>
      <c r="N40" s="104"/>
      <c r="O40" s="121"/>
      <c r="P40" s="121"/>
      <c r="Q40" s="104"/>
    </row>
    <row r="41" spans="1:1021" ht="15" customHeight="1">
      <c r="A41" s="10">
        <v>32</v>
      </c>
      <c r="B41" s="21" t="s">
        <v>53</v>
      </c>
      <c r="C41" s="14" t="s">
        <v>54</v>
      </c>
      <c r="D41" s="10"/>
      <c r="E41" s="21" t="s">
        <v>24</v>
      </c>
      <c r="F41" s="23"/>
      <c r="G41" s="19" t="s">
        <v>22</v>
      </c>
      <c r="H41" s="92">
        <v>1</v>
      </c>
      <c r="I41" s="87"/>
      <c r="J41" s="87"/>
      <c r="K41" s="87"/>
      <c r="L41" s="87"/>
      <c r="M41" s="87"/>
      <c r="N41" s="87"/>
      <c r="O41" s="93"/>
      <c r="P41" s="93"/>
      <c r="Q41" s="90"/>
      <c r="R41" s="20"/>
      <c r="S41" s="20"/>
      <c r="U41" s="20"/>
    </row>
    <row r="42" spans="1:1021" ht="15" customHeight="1">
      <c r="A42" s="10">
        <v>33</v>
      </c>
      <c r="B42" s="33" t="s">
        <v>53</v>
      </c>
      <c r="C42" s="14" t="s">
        <v>54</v>
      </c>
      <c r="D42" s="10"/>
      <c r="E42" s="21" t="s">
        <v>24</v>
      </c>
      <c r="F42" s="22"/>
      <c r="G42" s="19" t="s">
        <v>25</v>
      </c>
      <c r="H42" s="80"/>
      <c r="I42" s="84"/>
      <c r="J42" s="84"/>
      <c r="K42" s="84"/>
      <c r="L42" s="84"/>
      <c r="M42" s="84"/>
      <c r="N42" s="83"/>
      <c r="O42" s="122"/>
      <c r="P42" s="122"/>
      <c r="Q42" s="84"/>
      <c r="R42" s="18"/>
    </row>
    <row r="43" spans="1:1021" ht="15" customHeight="1">
      <c r="A43" s="10">
        <v>34</v>
      </c>
      <c r="B43" s="33" t="s">
        <v>55</v>
      </c>
      <c r="C43" s="14"/>
      <c r="D43" s="10"/>
      <c r="E43" s="21"/>
      <c r="F43" s="23"/>
      <c r="G43" s="19" t="s">
        <v>22</v>
      </c>
      <c r="H43" s="116"/>
      <c r="I43" s="117"/>
      <c r="J43" s="117"/>
      <c r="K43" s="117"/>
      <c r="L43" s="117"/>
      <c r="M43" s="87"/>
      <c r="N43" s="123"/>
      <c r="O43" s="124"/>
      <c r="P43" s="124"/>
      <c r="Q43" s="90"/>
      <c r="R43" s="20"/>
      <c r="S43" s="20"/>
      <c r="U43" s="20"/>
    </row>
    <row r="44" spans="1:1021" ht="15" customHeight="1">
      <c r="A44" s="10">
        <v>35</v>
      </c>
      <c r="B44" s="21" t="s">
        <v>56</v>
      </c>
      <c r="C44" s="14" t="s">
        <v>19</v>
      </c>
      <c r="D44" s="10"/>
      <c r="E44" s="21" t="s">
        <v>20</v>
      </c>
      <c r="F44" s="22"/>
      <c r="G44" s="19" t="s">
        <v>22</v>
      </c>
      <c r="H44" s="92">
        <v>1</v>
      </c>
      <c r="I44" s="87"/>
      <c r="J44" s="87"/>
      <c r="K44" s="90"/>
      <c r="L44" s="90"/>
      <c r="M44" s="87"/>
      <c r="N44" s="87"/>
      <c r="O44" s="90"/>
      <c r="P44" s="90"/>
      <c r="Q44" s="90"/>
      <c r="R44" s="20"/>
      <c r="S44" s="20"/>
      <c r="U44" s="20"/>
    </row>
    <row r="45" spans="1:1021" ht="15" customHeight="1">
      <c r="A45" s="10"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21</v>
      </c>
      <c r="H45" s="96"/>
      <c r="I45" s="125"/>
      <c r="J45" s="125"/>
      <c r="K45" s="126"/>
      <c r="L45" s="126"/>
      <c r="M45" s="127"/>
      <c r="N45" s="97"/>
      <c r="O45" s="128"/>
      <c r="P45" s="128"/>
      <c r="Q45" s="84"/>
      <c r="R45" s="18"/>
    </row>
    <row r="46" spans="1:1021" ht="15" customHeight="1">
      <c r="A46" s="10">
        <v>37</v>
      </c>
      <c r="B46" s="21" t="s">
        <v>57</v>
      </c>
      <c r="C46" s="14" t="s">
        <v>19</v>
      </c>
      <c r="D46" s="10"/>
      <c r="E46" s="21" t="s">
        <v>58</v>
      </c>
      <c r="F46" s="23"/>
      <c r="G46" s="19" t="s">
        <v>22</v>
      </c>
      <c r="H46" s="92">
        <v>1</v>
      </c>
      <c r="I46" s="87"/>
      <c r="J46" s="87"/>
      <c r="K46" s="87"/>
      <c r="L46" s="87"/>
      <c r="M46" s="87"/>
      <c r="N46" s="87"/>
      <c r="O46" s="87"/>
      <c r="P46" s="87"/>
      <c r="Q46" s="90"/>
      <c r="R46" s="20"/>
      <c r="S46" s="20"/>
      <c r="T46" s="18"/>
      <c r="U46" s="2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</row>
    <row r="47" spans="1:1021" ht="15" customHeight="1">
      <c r="A47" s="10">
        <v>38</v>
      </c>
      <c r="B47" s="21" t="s">
        <v>57</v>
      </c>
      <c r="C47" s="14"/>
      <c r="D47" s="10"/>
      <c r="E47" s="21"/>
      <c r="F47" s="22"/>
      <c r="G47" s="19" t="s">
        <v>25</v>
      </c>
      <c r="H47" s="80"/>
      <c r="I47" s="84"/>
      <c r="J47" s="84"/>
      <c r="K47" s="84"/>
      <c r="L47" s="84"/>
      <c r="M47" s="84"/>
      <c r="N47" s="83"/>
      <c r="O47" s="129"/>
      <c r="P47" s="129"/>
      <c r="Q47" s="84"/>
      <c r="R47" s="18"/>
    </row>
    <row r="48" spans="1:1021" ht="15" customHeight="1">
      <c r="A48" s="10">
        <v>39</v>
      </c>
      <c r="B48" s="21" t="s">
        <v>59</v>
      </c>
      <c r="C48" s="14"/>
      <c r="D48" s="10"/>
      <c r="E48" s="21"/>
      <c r="F48" s="22"/>
      <c r="G48" s="19" t="s">
        <v>21</v>
      </c>
      <c r="H48" s="80"/>
      <c r="I48" s="130"/>
      <c r="J48" s="130"/>
      <c r="K48" s="131"/>
      <c r="L48" s="131"/>
      <c r="M48" s="130"/>
      <c r="N48" s="132"/>
      <c r="O48" s="133"/>
      <c r="P48" s="133"/>
      <c r="Q48" s="132"/>
    </row>
    <row r="49" spans="1:1021" ht="15" customHeight="1">
      <c r="A49" s="10">
        <v>40</v>
      </c>
      <c r="B49" s="21" t="s">
        <v>60</v>
      </c>
      <c r="C49" s="14" t="s">
        <v>19</v>
      </c>
      <c r="D49" s="10"/>
      <c r="E49" s="21" t="s">
        <v>58</v>
      </c>
      <c r="F49" s="23"/>
      <c r="G49" s="19" t="s">
        <v>22</v>
      </c>
      <c r="H49" s="92"/>
      <c r="I49" s="87"/>
      <c r="J49" s="87"/>
      <c r="K49" s="87"/>
      <c r="L49" s="87"/>
      <c r="M49" s="87"/>
      <c r="N49" s="87"/>
      <c r="O49" s="87"/>
      <c r="P49" s="87"/>
      <c r="Q49" s="90"/>
      <c r="R49" s="20"/>
      <c r="S49" s="20"/>
      <c r="U49" s="20"/>
    </row>
    <row r="50" spans="1:1021" ht="15" customHeight="1">
      <c r="A50" s="10">
        <v>41</v>
      </c>
      <c r="B50" s="21" t="s">
        <v>60</v>
      </c>
      <c r="C50" s="14" t="s">
        <v>19</v>
      </c>
      <c r="D50" s="10"/>
      <c r="E50" s="21" t="s">
        <v>58</v>
      </c>
      <c r="F50" s="22"/>
      <c r="G50" s="19" t="s">
        <v>47</v>
      </c>
      <c r="H50" s="80"/>
      <c r="I50" s="134"/>
      <c r="J50" s="134"/>
      <c r="K50" s="135"/>
      <c r="L50" s="135"/>
      <c r="M50" s="134"/>
      <c r="N50" s="134"/>
      <c r="O50" s="136"/>
      <c r="P50" s="136"/>
      <c r="Q50" s="137"/>
    </row>
    <row r="51" spans="1:1021" ht="15" customHeight="1">
      <c r="A51" s="10">
        <v>42</v>
      </c>
      <c r="B51" s="34" t="s">
        <v>60</v>
      </c>
      <c r="C51" s="14"/>
      <c r="D51" s="10"/>
      <c r="E51" s="21"/>
      <c r="F51" s="22"/>
      <c r="G51" s="19" t="s">
        <v>25</v>
      </c>
      <c r="H51" s="80"/>
      <c r="I51" s="83"/>
      <c r="J51" s="83"/>
      <c r="K51" s="94"/>
      <c r="L51" s="94"/>
      <c r="M51" s="84"/>
      <c r="N51" s="83"/>
      <c r="O51" s="122"/>
      <c r="P51" s="83"/>
      <c r="Q51" s="84"/>
    </row>
    <row r="52" spans="1:1021" ht="15" customHeight="1">
      <c r="A52" s="10">
        <v>43</v>
      </c>
      <c r="B52" s="21" t="s">
        <v>61</v>
      </c>
      <c r="C52" s="14"/>
      <c r="D52" s="10"/>
      <c r="E52" s="21"/>
      <c r="F52" s="22"/>
      <c r="G52" s="19" t="s">
        <v>22</v>
      </c>
      <c r="H52" s="92"/>
      <c r="I52" s="87"/>
      <c r="J52" s="87"/>
      <c r="K52" s="87"/>
      <c r="L52" s="87"/>
      <c r="M52" s="87"/>
      <c r="N52" s="101"/>
      <c r="O52" s="102"/>
      <c r="P52" s="102"/>
      <c r="Q52" s="90"/>
      <c r="R52" s="20"/>
      <c r="S52" s="20"/>
      <c r="U52" s="20"/>
    </row>
    <row r="53" spans="1:1021" s="18" customFormat="1" ht="15" customHeight="1">
      <c r="A53" s="10">
        <v>44</v>
      </c>
      <c r="B53" s="21" t="s">
        <v>61</v>
      </c>
      <c r="C53" s="14"/>
      <c r="D53" s="10"/>
      <c r="E53" s="35"/>
      <c r="F53" s="22"/>
      <c r="G53" s="19" t="s">
        <v>25</v>
      </c>
      <c r="H53" s="80"/>
      <c r="I53" s="104"/>
      <c r="J53" s="104"/>
      <c r="K53" s="104"/>
      <c r="L53" s="104"/>
      <c r="M53" s="104"/>
      <c r="N53" s="104"/>
      <c r="O53" s="121"/>
      <c r="P53" s="121"/>
      <c r="Q53" s="104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</row>
    <row r="54" spans="1:1021" s="18" customFormat="1" ht="15" customHeight="1">
      <c r="A54" s="10">
        <v>45</v>
      </c>
      <c r="B54" s="21" t="s">
        <v>62</v>
      </c>
      <c r="C54" s="14" t="s">
        <v>19</v>
      </c>
      <c r="D54" s="10"/>
      <c r="E54" s="35" t="s">
        <v>63</v>
      </c>
      <c r="F54" s="22"/>
      <c r="G54" s="19" t="s">
        <v>22</v>
      </c>
      <c r="H54" s="92"/>
      <c r="I54" s="87"/>
      <c r="J54" s="87"/>
      <c r="K54" s="87"/>
      <c r="L54" s="87"/>
      <c r="M54" s="87"/>
      <c r="N54" s="87"/>
      <c r="O54" s="87"/>
      <c r="P54" s="87"/>
      <c r="Q54" s="90"/>
      <c r="R54" s="20"/>
      <c r="S54" s="20"/>
      <c r="T54" s="3"/>
      <c r="U54" s="20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</row>
    <row r="55" spans="1:1021" ht="15" customHeight="1">
      <c r="A55" s="10">
        <v>46</v>
      </c>
      <c r="B55" s="21" t="s">
        <v>62</v>
      </c>
      <c r="C55" s="14" t="s">
        <v>19</v>
      </c>
      <c r="D55" s="10"/>
      <c r="E55" s="35" t="s">
        <v>63</v>
      </c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</row>
    <row r="56" spans="1:1021" ht="15" customHeight="1">
      <c r="A56" s="10">
        <v>47</v>
      </c>
      <c r="B56" s="21" t="s">
        <v>64</v>
      </c>
      <c r="C56" s="14" t="s">
        <v>19</v>
      </c>
      <c r="D56" s="10"/>
      <c r="E56" s="21" t="s">
        <v>24</v>
      </c>
      <c r="F56" s="23"/>
      <c r="G56" s="19" t="s">
        <v>22</v>
      </c>
      <c r="H56" s="92"/>
      <c r="I56" s="87"/>
      <c r="J56" s="87"/>
      <c r="K56" s="87"/>
      <c r="L56" s="87"/>
      <c r="M56" s="87"/>
      <c r="N56" s="87"/>
      <c r="O56" s="93"/>
      <c r="P56" s="93"/>
      <c r="Q56" s="90"/>
      <c r="R56" s="20"/>
      <c r="S56" s="20"/>
      <c r="U56" s="20"/>
    </row>
    <row r="57" spans="1:1021" ht="15" customHeight="1">
      <c r="A57" s="10">
        <v>48</v>
      </c>
      <c r="B57" s="21" t="s">
        <v>65</v>
      </c>
      <c r="C57" s="14" t="s">
        <v>19</v>
      </c>
      <c r="D57" s="10"/>
      <c r="E57" s="21" t="s">
        <v>66</v>
      </c>
      <c r="F57" s="22"/>
      <c r="G57" s="19" t="s">
        <v>22</v>
      </c>
      <c r="H57" s="92">
        <v>5</v>
      </c>
      <c r="I57" s="101"/>
      <c r="J57" s="101"/>
      <c r="K57" s="101"/>
      <c r="L57" s="101"/>
      <c r="M57" s="87"/>
      <c r="N57" s="101"/>
      <c r="O57" s="102"/>
      <c r="P57" s="102"/>
      <c r="Q57" s="90"/>
      <c r="R57" s="20"/>
      <c r="S57" s="20"/>
      <c r="U57" s="20"/>
    </row>
    <row r="58" spans="1:1021" s="3" customFormat="1" ht="15" customHeight="1">
      <c r="A58" s="10">
        <v>49</v>
      </c>
      <c r="B58" s="21" t="s">
        <v>67</v>
      </c>
      <c r="C58" s="14"/>
      <c r="D58" s="10"/>
      <c r="E58" s="21"/>
      <c r="F58" s="22"/>
      <c r="G58" s="19" t="s">
        <v>25</v>
      </c>
      <c r="H58" s="80"/>
      <c r="I58" s="84"/>
      <c r="J58" s="84"/>
      <c r="K58" s="138"/>
      <c r="L58" s="138"/>
      <c r="M58" s="84"/>
      <c r="N58" s="84"/>
      <c r="O58" s="95"/>
      <c r="P58" s="84"/>
      <c r="Q58" s="84"/>
    </row>
    <row r="59" spans="1:1021" ht="15" customHeight="1">
      <c r="A59" s="10">
        <v>50</v>
      </c>
      <c r="B59" s="36" t="s">
        <v>68</v>
      </c>
      <c r="C59" s="14" t="s">
        <v>54</v>
      </c>
      <c r="D59" s="10" t="s">
        <v>69</v>
      </c>
      <c r="E59" s="21" t="s">
        <v>24</v>
      </c>
      <c r="F59" s="23"/>
      <c r="G59" s="19" t="s">
        <v>22</v>
      </c>
      <c r="H59" s="139"/>
      <c r="I59" s="140"/>
      <c r="J59" s="140"/>
      <c r="K59" s="140"/>
      <c r="L59" s="140"/>
      <c r="M59" s="87"/>
      <c r="N59" s="140"/>
      <c r="O59" s="141"/>
      <c r="P59" s="141"/>
      <c r="Q59" s="90"/>
      <c r="R59" s="20"/>
      <c r="S59" s="20"/>
      <c r="U59" s="20"/>
    </row>
    <row r="60" spans="1:1021" ht="15" customHeight="1">
      <c r="A60" s="10">
        <v>51</v>
      </c>
      <c r="B60" s="21" t="s">
        <v>68</v>
      </c>
      <c r="C60" s="14"/>
      <c r="D60" s="10"/>
      <c r="E60" s="21"/>
      <c r="F60" s="22"/>
      <c r="G60" s="19" t="s">
        <v>25</v>
      </c>
      <c r="H60" s="80"/>
      <c r="I60" s="84"/>
      <c r="J60" s="84"/>
      <c r="K60" s="84"/>
      <c r="L60" s="84"/>
      <c r="M60" s="84"/>
      <c r="N60" s="142"/>
      <c r="O60" s="142"/>
      <c r="P60" s="142"/>
      <c r="Q60" s="84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</row>
    <row r="61" spans="1:1021" ht="15" customHeight="1">
      <c r="A61" s="10">
        <v>52</v>
      </c>
      <c r="B61" s="21" t="s">
        <v>70</v>
      </c>
      <c r="C61" s="14"/>
      <c r="D61" s="10"/>
      <c r="E61" s="21"/>
      <c r="F61" s="22"/>
      <c r="G61" s="19" t="s">
        <v>21</v>
      </c>
      <c r="H61" s="80"/>
      <c r="I61" s="127"/>
      <c r="J61" s="127"/>
      <c r="K61" s="143"/>
      <c r="L61" s="143"/>
      <c r="M61" s="127"/>
      <c r="N61" s="84"/>
      <c r="O61" s="95"/>
      <c r="P61" s="95"/>
      <c r="Q61" s="84"/>
      <c r="R61" s="18"/>
    </row>
    <row r="62" spans="1:1021" ht="15" customHeight="1">
      <c r="A62" s="10">
        <v>53</v>
      </c>
      <c r="B62" s="21" t="s">
        <v>71</v>
      </c>
      <c r="C62" s="14" t="s">
        <v>19</v>
      </c>
      <c r="D62" s="10"/>
      <c r="E62" s="21" t="s">
        <v>20</v>
      </c>
      <c r="F62" s="23"/>
      <c r="G62" s="19" t="s">
        <v>22</v>
      </c>
      <c r="H62" s="92">
        <v>1</v>
      </c>
      <c r="I62" s="87"/>
      <c r="J62" s="87"/>
      <c r="K62" s="87"/>
      <c r="L62" s="87"/>
      <c r="M62" s="87"/>
      <c r="N62" s="87"/>
      <c r="O62" s="93"/>
      <c r="P62" s="93"/>
      <c r="Q62" s="90"/>
      <c r="R62" s="20"/>
      <c r="S62" s="20"/>
      <c r="U62" s="20"/>
    </row>
    <row r="63" spans="1:1021" ht="15" customHeight="1">
      <c r="A63" s="10">
        <v>54</v>
      </c>
      <c r="B63" s="21" t="s">
        <v>72</v>
      </c>
      <c r="C63" s="14" t="s">
        <v>19</v>
      </c>
      <c r="D63" s="10"/>
      <c r="E63" s="21" t="s">
        <v>24</v>
      </c>
      <c r="F63" s="22"/>
      <c r="G63" s="19" t="s">
        <v>22</v>
      </c>
      <c r="H63" s="92">
        <v>3</v>
      </c>
      <c r="I63" s="87"/>
      <c r="J63" s="87"/>
      <c r="K63" s="87"/>
      <c r="L63" s="87"/>
      <c r="M63" s="87"/>
      <c r="N63" s="87"/>
      <c r="O63" s="93"/>
      <c r="P63" s="93"/>
      <c r="Q63" s="90"/>
      <c r="R63" s="20"/>
      <c r="S63" s="20"/>
      <c r="U63" s="20"/>
    </row>
    <row r="64" spans="1:1021" s="3" customFormat="1" ht="15" customHeight="1">
      <c r="A64" s="10">
        <v>55</v>
      </c>
      <c r="B64" s="29" t="s">
        <v>72</v>
      </c>
      <c r="C64" s="14"/>
      <c r="D64" s="10"/>
      <c r="E64" s="21"/>
      <c r="F64" s="22"/>
      <c r="G64" s="19" t="s">
        <v>25</v>
      </c>
      <c r="H64" s="80"/>
      <c r="I64" s="104"/>
      <c r="J64" s="104"/>
      <c r="K64" s="104"/>
      <c r="L64" s="104"/>
      <c r="M64" s="104"/>
      <c r="N64" s="104"/>
      <c r="O64" s="121"/>
      <c r="P64" s="121"/>
      <c r="Q64" s="104"/>
    </row>
    <row r="65" spans="1:1021" ht="15" customHeight="1">
      <c r="A65" s="10">
        <v>56</v>
      </c>
      <c r="B65" s="21" t="s">
        <v>73</v>
      </c>
      <c r="C65" s="14"/>
      <c r="D65" s="10"/>
      <c r="E65" s="21"/>
      <c r="F65" s="23"/>
      <c r="G65" s="19" t="s">
        <v>25</v>
      </c>
      <c r="H65" s="96"/>
      <c r="I65" s="97"/>
      <c r="J65" s="97"/>
      <c r="K65" s="97"/>
      <c r="L65" s="97"/>
      <c r="M65" s="84"/>
      <c r="N65" s="97"/>
      <c r="O65" s="128"/>
      <c r="P65" s="128"/>
      <c r="Q65" s="13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</row>
    <row r="66" spans="1:1021" ht="15" customHeight="1">
      <c r="A66" s="10">
        <v>57</v>
      </c>
      <c r="B66" s="21" t="s">
        <v>74</v>
      </c>
      <c r="C66" s="14" t="s">
        <v>54</v>
      </c>
      <c r="D66" s="10"/>
      <c r="E66" s="21" t="s">
        <v>20</v>
      </c>
      <c r="F66" s="23"/>
      <c r="G66" s="19" t="s">
        <v>22</v>
      </c>
      <c r="H66" s="92"/>
      <c r="I66" s="87"/>
      <c r="J66" s="87"/>
      <c r="K66" s="87"/>
      <c r="L66" s="87"/>
      <c r="M66" s="87"/>
      <c r="N66" s="87"/>
      <c r="O66" s="87"/>
      <c r="P66" s="87"/>
      <c r="Q66" s="90"/>
      <c r="R66" s="20"/>
      <c r="S66" s="20"/>
      <c r="U66" s="20"/>
    </row>
    <row r="67" spans="1:1021" ht="15" customHeight="1">
      <c r="A67" s="10">
        <v>58</v>
      </c>
      <c r="B67" s="34" t="s">
        <v>74</v>
      </c>
      <c r="C67" s="14" t="s">
        <v>54</v>
      </c>
      <c r="D67" s="10"/>
      <c r="E67" s="21" t="s">
        <v>20</v>
      </c>
      <c r="F67" s="22"/>
      <c r="G67" s="19" t="s">
        <v>21</v>
      </c>
      <c r="H67" s="80"/>
      <c r="I67" s="115"/>
      <c r="J67" s="115"/>
      <c r="K67" s="120"/>
      <c r="L67" s="120"/>
      <c r="M67" s="115"/>
      <c r="N67" s="83"/>
      <c r="O67" s="122"/>
      <c r="P67" s="122"/>
      <c r="Q67" s="84"/>
      <c r="R67" s="18"/>
    </row>
    <row r="68" spans="1:1021" ht="15" customHeight="1">
      <c r="A68" s="10">
        <v>59</v>
      </c>
      <c r="B68" s="21" t="s">
        <v>75</v>
      </c>
      <c r="C68" s="14"/>
      <c r="D68" s="10"/>
      <c r="E68" s="21" t="s">
        <v>24</v>
      </c>
      <c r="F68" s="23"/>
      <c r="G68" s="19" t="s">
        <v>22</v>
      </c>
      <c r="H68" s="92"/>
      <c r="I68" s="101"/>
      <c r="J68" s="101"/>
      <c r="K68" s="101"/>
      <c r="L68" s="101"/>
      <c r="M68" s="87"/>
      <c r="N68" s="101"/>
      <c r="O68" s="144"/>
      <c r="P68" s="144"/>
      <c r="Q68" s="90"/>
      <c r="R68" s="20"/>
      <c r="S68" s="20"/>
      <c r="U68" s="20"/>
    </row>
    <row r="69" spans="1:1021" ht="15" customHeight="1">
      <c r="A69" s="10">
        <v>60</v>
      </c>
      <c r="B69" s="21" t="s">
        <v>75</v>
      </c>
      <c r="C69" s="14" t="s">
        <v>19</v>
      </c>
      <c r="D69" s="21"/>
      <c r="E69" s="21" t="s">
        <v>24</v>
      </c>
      <c r="F69" s="21"/>
      <c r="G69" s="19" t="s">
        <v>25</v>
      </c>
      <c r="H69" s="80"/>
      <c r="I69" s="84"/>
      <c r="J69" s="84"/>
      <c r="K69" s="94"/>
      <c r="L69" s="94"/>
      <c r="M69" s="84"/>
      <c r="N69" s="84"/>
      <c r="O69" s="95"/>
      <c r="P69" s="95"/>
      <c r="Q69" s="84"/>
      <c r="R69" s="18"/>
    </row>
    <row r="70" spans="1:1021" ht="15" customHeight="1">
      <c r="A70" s="10">
        <v>61</v>
      </c>
      <c r="B70" s="21" t="s">
        <v>76</v>
      </c>
      <c r="C70" s="14" t="s">
        <v>19</v>
      </c>
      <c r="D70" s="10"/>
      <c r="E70" s="21" t="s">
        <v>58</v>
      </c>
      <c r="F70" s="23"/>
      <c r="G70" s="19" t="s">
        <v>22</v>
      </c>
      <c r="H70" s="92">
        <v>2</v>
      </c>
      <c r="I70" s="87"/>
      <c r="J70" s="87"/>
      <c r="K70" s="87"/>
      <c r="L70" s="87"/>
      <c r="M70" s="87"/>
      <c r="N70" s="109"/>
      <c r="O70" s="145"/>
      <c r="P70" s="145"/>
      <c r="Q70" s="90"/>
      <c r="R70" s="20"/>
      <c r="S70" s="20"/>
      <c r="U70" s="20"/>
    </row>
    <row r="71" spans="1:1021" s="3" customFormat="1" ht="15" customHeight="1">
      <c r="A71" s="10">
        <v>62</v>
      </c>
      <c r="B71" s="37" t="s">
        <v>76</v>
      </c>
      <c r="C71" s="14" t="s">
        <v>19</v>
      </c>
      <c r="D71" s="10"/>
      <c r="E71" s="21" t="s">
        <v>58</v>
      </c>
      <c r="F71" s="22"/>
      <c r="G71" s="19" t="s">
        <v>47</v>
      </c>
      <c r="H71" s="80"/>
      <c r="I71" s="84"/>
      <c r="J71" s="84"/>
      <c r="K71" s="84"/>
      <c r="L71" s="84"/>
      <c r="M71" s="84"/>
      <c r="N71" s="82"/>
      <c r="O71" s="129"/>
      <c r="P71" s="129"/>
      <c r="Q71" s="84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</row>
    <row r="72" spans="1:1021" ht="15" customHeight="1">
      <c r="A72" s="10">
        <v>63</v>
      </c>
      <c r="B72" s="21" t="s">
        <v>76</v>
      </c>
      <c r="C72" s="14" t="s">
        <v>19</v>
      </c>
      <c r="D72" s="10"/>
      <c r="E72" s="21" t="s">
        <v>58</v>
      </c>
      <c r="F72" s="22"/>
      <c r="G72" s="19" t="s">
        <v>25</v>
      </c>
      <c r="H72" s="80"/>
      <c r="I72" s="84"/>
      <c r="J72" s="84"/>
      <c r="K72" s="94"/>
      <c r="L72" s="94"/>
      <c r="M72" s="84"/>
      <c r="N72" s="84"/>
      <c r="O72" s="95"/>
      <c r="P72" s="95"/>
      <c r="Q72" s="84"/>
      <c r="R72" s="18"/>
    </row>
    <row r="73" spans="1:1021" ht="15" customHeight="1">
      <c r="A73" s="10">
        <v>64</v>
      </c>
      <c r="B73" s="21" t="s">
        <v>77</v>
      </c>
      <c r="C73" s="14" t="s">
        <v>19</v>
      </c>
      <c r="D73" s="10"/>
      <c r="E73" s="21" t="s">
        <v>78</v>
      </c>
      <c r="F73" s="23"/>
      <c r="G73" s="19" t="s">
        <v>22</v>
      </c>
      <c r="H73" s="92"/>
      <c r="I73" s="87"/>
      <c r="J73" s="87"/>
      <c r="K73" s="87"/>
      <c r="L73" s="87"/>
      <c r="M73" s="87"/>
      <c r="N73" s="146"/>
      <c r="O73" s="147"/>
      <c r="P73" s="147"/>
      <c r="Q73" s="90"/>
      <c r="R73" s="20"/>
      <c r="S73" s="20"/>
      <c r="U73" s="20"/>
    </row>
    <row r="74" spans="1:1021" ht="15" customHeight="1">
      <c r="A74" s="10">
        <v>65</v>
      </c>
      <c r="B74" s="21" t="s">
        <v>79</v>
      </c>
      <c r="C74" s="14"/>
      <c r="D74" s="10"/>
      <c r="E74" s="21"/>
      <c r="F74" s="23"/>
      <c r="G74" s="19" t="s">
        <v>22</v>
      </c>
      <c r="H74" s="92"/>
      <c r="I74" s="87"/>
      <c r="J74" s="87"/>
      <c r="K74" s="87"/>
      <c r="L74" s="87"/>
      <c r="M74" s="87"/>
      <c r="N74" s="146"/>
      <c r="O74" s="146"/>
      <c r="P74" s="146"/>
      <c r="Q74" s="90"/>
      <c r="R74" s="20"/>
      <c r="S74" s="20"/>
      <c r="U74" s="20"/>
    </row>
    <row r="75" spans="1:1021" s="3" customFormat="1" ht="15" customHeight="1">
      <c r="A75" s="10">
        <v>66</v>
      </c>
      <c r="B75" s="21" t="s">
        <v>80</v>
      </c>
      <c r="C75" s="14" t="s">
        <v>19</v>
      </c>
      <c r="D75" s="10"/>
      <c r="E75" s="21" t="s">
        <v>43</v>
      </c>
      <c r="F75" s="23"/>
      <c r="G75" s="19" t="s">
        <v>22</v>
      </c>
      <c r="H75" s="92">
        <v>1</v>
      </c>
      <c r="I75" s="87"/>
      <c r="J75" s="87"/>
      <c r="K75" s="87"/>
      <c r="L75" s="87"/>
      <c r="M75" s="87"/>
      <c r="N75" s="146"/>
      <c r="O75" s="147"/>
      <c r="P75" s="147"/>
      <c r="Q75" s="90"/>
      <c r="R75" s="20"/>
      <c r="S75" s="20"/>
      <c r="U75" s="20"/>
    </row>
    <row r="76" spans="1:1021" ht="15" customHeight="1">
      <c r="A76" s="10">
        <v>67</v>
      </c>
      <c r="B76" s="21" t="s">
        <v>80</v>
      </c>
      <c r="C76" s="14" t="s">
        <v>19</v>
      </c>
      <c r="D76" s="10"/>
      <c r="E76" s="21" t="s">
        <v>43</v>
      </c>
      <c r="F76" s="22"/>
      <c r="G76" s="19" t="s">
        <v>44</v>
      </c>
      <c r="H76" s="80"/>
      <c r="I76" s="105"/>
      <c r="J76" s="105"/>
      <c r="K76" s="104"/>
      <c r="L76" s="106"/>
      <c r="M76" s="105"/>
      <c r="N76" s="107"/>
      <c r="O76" s="108"/>
      <c r="P76" s="108"/>
      <c r="Q76" s="107"/>
      <c r="R76" s="18"/>
    </row>
    <row r="77" spans="1:1021" s="3" customFormat="1" ht="15" customHeight="1">
      <c r="A77" s="10">
        <v>68</v>
      </c>
      <c r="B77" s="21" t="s">
        <v>81</v>
      </c>
      <c r="C77" s="14" t="s">
        <v>19</v>
      </c>
      <c r="D77" s="10"/>
      <c r="E77" s="21" t="s">
        <v>36</v>
      </c>
      <c r="F77" s="22"/>
      <c r="G77" s="19" t="s">
        <v>22</v>
      </c>
      <c r="H77" s="92"/>
      <c r="I77" s="87"/>
      <c r="J77" s="87"/>
      <c r="K77" s="87"/>
      <c r="L77" s="87"/>
      <c r="M77" s="87"/>
      <c r="N77" s="87"/>
      <c r="O77" s="93"/>
      <c r="P77" s="93"/>
      <c r="Q77" s="90"/>
      <c r="R77" s="20"/>
      <c r="S77" s="20"/>
      <c r="U77" s="20"/>
    </row>
    <row r="78" spans="1:1021" ht="15" customHeight="1">
      <c r="A78" s="10">
        <v>69</v>
      </c>
      <c r="B78" s="21" t="s">
        <v>82</v>
      </c>
      <c r="C78" s="14" t="s">
        <v>19</v>
      </c>
      <c r="D78" s="10"/>
      <c r="E78" s="21" t="s">
        <v>24</v>
      </c>
      <c r="F78" s="23"/>
      <c r="G78" s="19" t="s">
        <v>22</v>
      </c>
      <c r="H78" s="92"/>
      <c r="I78" s="87"/>
      <c r="J78" s="87"/>
      <c r="K78" s="90"/>
      <c r="L78" s="90"/>
      <c r="M78" s="87"/>
      <c r="N78" s="87"/>
      <c r="O78" s="90"/>
      <c r="P78" s="90"/>
      <c r="Q78" s="90"/>
      <c r="R78" s="20"/>
      <c r="S78" s="20"/>
      <c r="U78" s="20"/>
    </row>
    <row r="79" spans="1:1021" ht="15" customHeight="1">
      <c r="A79" s="10">
        <v>70</v>
      </c>
      <c r="B79" s="21" t="s">
        <v>83</v>
      </c>
      <c r="C79" s="14" t="s">
        <v>54</v>
      </c>
      <c r="D79" s="10" t="s">
        <v>69</v>
      </c>
      <c r="E79" s="21" t="s">
        <v>24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/>
      <c r="N79" s="87"/>
      <c r="O79" s="87"/>
      <c r="P79" s="87"/>
      <c r="Q79" s="90"/>
      <c r="R79" s="20"/>
      <c r="S79" s="20"/>
      <c r="U79" s="20"/>
    </row>
    <row r="80" spans="1:1021" s="3" customFormat="1" ht="15" customHeight="1">
      <c r="A80" s="10">
        <v>71</v>
      </c>
      <c r="B80" s="21" t="s">
        <v>83</v>
      </c>
      <c r="C80" s="14" t="s">
        <v>54</v>
      </c>
      <c r="D80" s="10" t="s">
        <v>69</v>
      </c>
      <c r="E80" s="21" t="s">
        <v>24</v>
      </c>
      <c r="F80" s="22"/>
      <c r="G80" s="19" t="s">
        <v>25</v>
      </c>
      <c r="H80" s="80"/>
      <c r="I80" s="84"/>
      <c r="J80" s="84"/>
      <c r="K80" s="94"/>
      <c r="L80" s="94"/>
      <c r="M80" s="84"/>
      <c r="N80" s="84"/>
      <c r="O80" s="95"/>
      <c r="P80" s="95"/>
      <c r="Q80" s="84"/>
    </row>
    <row r="81" spans="1:21" s="3" customFormat="1" ht="15" customHeight="1">
      <c r="A81" s="10">
        <v>72</v>
      </c>
      <c r="B81" s="29" t="s">
        <v>84</v>
      </c>
      <c r="C81" s="14" t="s">
        <v>19</v>
      </c>
      <c r="D81" s="10"/>
      <c r="E81" s="21" t="s">
        <v>85</v>
      </c>
      <c r="F81" s="22"/>
      <c r="G81" s="19" t="s">
        <v>47</v>
      </c>
      <c r="H81" s="80"/>
      <c r="I81" s="84"/>
      <c r="J81" s="84"/>
      <c r="K81" s="84"/>
      <c r="L81" s="84"/>
      <c r="M81" s="84"/>
      <c r="N81" s="84"/>
      <c r="O81" s="95"/>
      <c r="P81" s="95"/>
      <c r="Q81" s="84"/>
    </row>
    <row r="82" spans="1:21" s="3" customFormat="1" ht="15" customHeight="1">
      <c r="A82" s="10">
        <v>73</v>
      </c>
      <c r="B82" s="29" t="s">
        <v>84</v>
      </c>
      <c r="C82" s="14" t="s">
        <v>19</v>
      </c>
      <c r="D82" s="10"/>
      <c r="E82" s="21" t="s">
        <v>85</v>
      </c>
      <c r="F82" s="22"/>
      <c r="G82" s="19" t="s">
        <v>22</v>
      </c>
      <c r="H82" s="92">
        <v>12</v>
      </c>
      <c r="I82" s="87"/>
      <c r="J82" s="87"/>
      <c r="K82" s="87"/>
      <c r="L82" s="87"/>
      <c r="M82" s="87"/>
      <c r="N82" s="87"/>
      <c r="O82" s="87"/>
      <c r="P82" s="87"/>
      <c r="Q82" s="90"/>
      <c r="R82" s="20"/>
      <c r="S82" s="20"/>
      <c r="U82" s="20"/>
    </row>
    <row r="83" spans="1:21" s="3" customFormat="1" ht="15" customHeight="1">
      <c r="A83" s="10">
        <v>74</v>
      </c>
      <c r="B83" s="21" t="s">
        <v>86</v>
      </c>
      <c r="C83" s="14" t="s">
        <v>19</v>
      </c>
      <c r="D83" s="10"/>
      <c r="E83" s="21" t="s">
        <v>24</v>
      </c>
      <c r="F83" s="23"/>
      <c r="G83" s="19" t="s">
        <v>22</v>
      </c>
      <c r="H83" s="92">
        <v>1</v>
      </c>
      <c r="I83" s="87"/>
      <c r="J83" s="87"/>
      <c r="K83" s="90"/>
      <c r="L83" s="90"/>
      <c r="M83" s="87"/>
      <c r="N83" s="87"/>
      <c r="O83" s="87"/>
      <c r="P83" s="87"/>
      <c r="Q83" s="90"/>
      <c r="R83" s="20"/>
      <c r="S83" s="20"/>
      <c r="U83" s="20"/>
    </row>
    <row r="84" spans="1:21" s="3" customFormat="1" ht="15" customHeight="1">
      <c r="A84" s="10">
        <v>75</v>
      </c>
      <c r="B84" s="21" t="s">
        <v>87</v>
      </c>
      <c r="C84" s="14" t="s">
        <v>19</v>
      </c>
      <c r="D84" s="10"/>
      <c r="E84" s="21" t="s">
        <v>24</v>
      </c>
      <c r="F84" s="22" t="s">
        <v>88</v>
      </c>
      <c r="G84" s="19" t="s">
        <v>25</v>
      </c>
      <c r="H84" s="80"/>
      <c r="I84" s="104"/>
      <c r="J84" s="104"/>
      <c r="K84" s="104"/>
      <c r="L84" s="104"/>
      <c r="M84" s="104"/>
      <c r="N84" s="104"/>
      <c r="O84" s="104"/>
      <c r="P84" s="104"/>
      <c r="Q84" s="104"/>
      <c r="R84" s="18"/>
    </row>
    <row r="85" spans="1:21" s="3" customFormat="1" ht="15" customHeight="1">
      <c r="A85" s="10">
        <v>76</v>
      </c>
      <c r="B85" s="21" t="s">
        <v>89</v>
      </c>
      <c r="C85" s="14"/>
      <c r="D85" s="10"/>
      <c r="E85" s="21"/>
      <c r="F85" s="23"/>
      <c r="G85" s="19"/>
      <c r="H85" s="92"/>
      <c r="I85" s="87"/>
      <c r="J85" s="87"/>
      <c r="K85" s="87"/>
      <c r="L85" s="87"/>
      <c r="M85" s="87"/>
      <c r="N85" s="87"/>
      <c r="O85" s="93"/>
      <c r="P85" s="93"/>
      <c r="Q85" s="90"/>
    </row>
    <row r="86" spans="1:21" s="3" customFormat="1" ht="15" customHeight="1">
      <c r="A86" s="10">
        <v>77</v>
      </c>
      <c r="B86" s="21" t="s">
        <v>89</v>
      </c>
      <c r="C86" s="14"/>
      <c r="D86" s="10"/>
      <c r="E86" s="21"/>
      <c r="F86" s="23"/>
      <c r="G86" s="19" t="s">
        <v>25</v>
      </c>
      <c r="H86" s="92"/>
      <c r="I86" s="87"/>
      <c r="J86" s="87"/>
      <c r="K86" s="87"/>
      <c r="L86" s="87"/>
      <c r="M86" s="87"/>
      <c r="N86" s="87"/>
      <c r="O86" s="93"/>
      <c r="P86" s="93"/>
      <c r="Q86" s="90"/>
    </row>
    <row r="87" spans="1:21" s="3" customFormat="1" ht="15" customHeight="1">
      <c r="A87" s="10">
        <v>78</v>
      </c>
      <c r="B87" s="21" t="s">
        <v>90</v>
      </c>
      <c r="C87" s="14" t="s">
        <v>38</v>
      </c>
      <c r="D87" s="10"/>
      <c r="E87" s="21" t="s">
        <v>24</v>
      </c>
      <c r="F87" s="23"/>
      <c r="G87" s="19" t="s">
        <v>22</v>
      </c>
      <c r="H87" s="92"/>
      <c r="I87" s="87"/>
      <c r="J87" s="87"/>
      <c r="K87" s="87"/>
      <c r="L87" s="87"/>
      <c r="M87" s="87"/>
      <c r="N87" s="87"/>
      <c r="O87" s="93"/>
      <c r="P87" s="93"/>
      <c r="Q87" s="90"/>
      <c r="R87" s="20"/>
      <c r="S87" s="20"/>
      <c r="U87" s="20"/>
    </row>
    <row r="88" spans="1:21" s="3" customFormat="1" ht="15" customHeight="1">
      <c r="A88" s="10">
        <v>79</v>
      </c>
      <c r="B88" s="21" t="s">
        <v>91</v>
      </c>
      <c r="C88" s="14" t="s">
        <v>19</v>
      </c>
      <c r="D88" s="10"/>
      <c r="E88" s="21" t="s">
        <v>24</v>
      </c>
      <c r="F88" s="23"/>
      <c r="G88" s="19" t="s">
        <v>22</v>
      </c>
      <c r="H88" s="92"/>
      <c r="I88" s="87"/>
      <c r="J88" s="87"/>
      <c r="K88" s="87"/>
      <c r="L88" s="87"/>
      <c r="M88" s="87"/>
      <c r="N88" s="87"/>
      <c r="O88" s="93"/>
      <c r="P88" s="93"/>
      <c r="Q88" s="90"/>
      <c r="R88" s="20"/>
      <c r="S88" s="20"/>
      <c r="U88" s="20"/>
    </row>
    <row r="89" spans="1:21" s="3" customFormat="1" ht="15" customHeight="1">
      <c r="A89" s="10">
        <v>80</v>
      </c>
      <c r="B89" s="29" t="s">
        <v>91</v>
      </c>
      <c r="C89" s="14"/>
      <c r="D89" s="10"/>
      <c r="E89" s="21"/>
      <c r="F89" s="22"/>
      <c r="G89" s="19" t="s">
        <v>25</v>
      </c>
      <c r="H89" s="80"/>
      <c r="I89" s="84"/>
      <c r="J89" s="84"/>
      <c r="K89" s="84"/>
      <c r="L89" s="84"/>
      <c r="M89" s="84"/>
      <c r="N89" s="142"/>
      <c r="O89" s="148"/>
      <c r="P89" s="142"/>
      <c r="Q89" s="84"/>
    </row>
    <row r="90" spans="1:21" s="3" customFormat="1" ht="15" customHeight="1">
      <c r="A90" s="10">
        <v>81</v>
      </c>
      <c r="B90" s="29" t="s">
        <v>92</v>
      </c>
      <c r="C90" s="14"/>
      <c r="D90" s="10"/>
      <c r="E90" s="21"/>
      <c r="F90" s="22"/>
      <c r="G90" s="19" t="s">
        <v>25</v>
      </c>
      <c r="H90" s="80"/>
      <c r="I90" s="84"/>
      <c r="J90" s="84"/>
      <c r="K90" s="84"/>
      <c r="L90" s="84"/>
      <c r="M90" s="84"/>
      <c r="N90" s="142"/>
      <c r="O90" s="148"/>
      <c r="P90" s="148"/>
      <c r="Q90" s="84"/>
      <c r="R90" s="18"/>
    </row>
    <row r="91" spans="1:21" s="3" customFormat="1" ht="15" customHeight="1">
      <c r="A91" s="10">
        <v>82</v>
      </c>
      <c r="B91" s="21" t="s">
        <v>93</v>
      </c>
      <c r="C91" s="14" t="s">
        <v>19</v>
      </c>
      <c r="D91" s="10"/>
      <c r="E91" s="21" t="s">
        <v>24</v>
      </c>
      <c r="F91" s="23"/>
      <c r="G91" s="19" t="s">
        <v>22</v>
      </c>
      <c r="H91" s="92"/>
      <c r="I91" s="87"/>
      <c r="J91" s="87"/>
      <c r="K91" s="90"/>
      <c r="L91" s="90"/>
      <c r="M91" s="87"/>
      <c r="N91" s="87"/>
      <c r="O91" s="93"/>
      <c r="P91" s="93"/>
      <c r="Q91" s="90"/>
      <c r="R91" s="20"/>
      <c r="S91" s="20"/>
      <c r="U91" s="20"/>
    </row>
    <row r="92" spans="1:21" s="3" customFormat="1" ht="15" customHeight="1">
      <c r="A92" s="10">
        <v>83</v>
      </c>
      <c r="B92" s="21" t="s">
        <v>94</v>
      </c>
      <c r="C92" s="14" t="s">
        <v>19</v>
      </c>
      <c r="D92" s="10"/>
      <c r="E92" s="35" t="s">
        <v>78</v>
      </c>
      <c r="F92" s="23"/>
      <c r="G92" s="19" t="s">
        <v>22</v>
      </c>
      <c r="H92" s="92"/>
      <c r="I92" s="87"/>
      <c r="J92" s="87"/>
      <c r="K92" s="87"/>
      <c r="L92" s="87"/>
      <c r="M92" s="87"/>
      <c r="N92" s="87"/>
      <c r="O92" s="93"/>
      <c r="P92" s="93"/>
      <c r="Q92" s="90"/>
      <c r="R92" s="20"/>
      <c r="S92" s="20"/>
      <c r="U92" s="20"/>
    </row>
    <row r="93" spans="1:21" s="3" customFormat="1" ht="15" customHeight="1">
      <c r="A93" s="10">
        <v>84</v>
      </c>
      <c r="B93" s="21" t="s">
        <v>95</v>
      </c>
      <c r="C93" s="14" t="s">
        <v>19</v>
      </c>
      <c r="D93" s="10"/>
      <c r="E93" s="35" t="s">
        <v>24</v>
      </c>
      <c r="F93" s="22"/>
      <c r="G93" s="19" t="s">
        <v>22</v>
      </c>
      <c r="H93" s="92"/>
      <c r="I93" s="87"/>
      <c r="J93" s="87"/>
      <c r="K93" s="87"/>
      <c r="L93" s="87"/>
      <c r="M93" s="87"/>
      <c r="N93" s="87"/>
      <c r="O93" s="93"/>
      <c r="P93" s="93"/>
      <c r="Q93" s="90"/>
      <c r="R93" s="20"/>
      <c r="S93" s="20"/>
      <c r="U93" s="20"/>
    </row>
    <row r="94" spans="1:21" s="3" customFormat="1" ht="15" customHeight="1">
      <c r="A94" s="10">
        <v>85</v>
      </c>
      <c r="B94" s="21" t="s">
        <v>96</v>
      </c>
      <c r="C94" s="14" t="s">
        <v>19</v>
      </c>
      <c r="D94" s="10"/>
      <c r="E94" s="35" t="s">
        <v>24</v>
      </c>
      <c r="F94" s="23"/>
      <c r="G94" s="19" t="s">
        <v>22</v>
      </c>
      <c r="H94" s="92"/>
      <c r="I94" s="87"/>
      <c r="J94" s="87"/>
      <c r="K94" s="87"/>
      <c r="L94" s="87"/>
      <c r="M94" s="87"/>
      <c r="N94" s="87"/>
      <c r="O94" s="93"/>
      <c r="P94" s="93"/>
      <c r="Q94" s="90"/>
      <c r="R94" s="20"/>
      <c r="S94" s="20"/>
      <c r="U94" s="20"/>
    </row>
    <row r="95" spans="1:21" s="3" customFormat="1" ht="15" customHeight="1">
      <c r="A95" s="10">
        <v>86</v>
      </c>
      <c r="B95" s="29" t="s">
        <v>97</v>
      </c>
      <c r="C95" s="14"/>
      <c r="D95" s="10"/>
      <c r="E95" s="21"/>
      <c r="F95" s="22"/>
      <c r="G95" s="19" t="s">
        <v>25</v>
      </c>
      <c r="H95" s="80"/>
      <c r="I95" s="84"/>
      <c r="J95" s="84"/>
      <c r="K95" s="138"/>
      <c r="L95" s="138"/>
      <c r="M95" s="84"/>
      <c r="N95" s="84"/>
      <c r="O95" s="95"/>
      <c r="P95" s="95"/>
      <c r="Q95" s="84"/>
    </row>
    <row r="96" spans="1:21" s="3" customFormat="1" ht="15" customHeight="1">
      <c r="A96" s="10">
        <v>87</v>
      </c>
      <c r="B96" s="21" t="s">
        <v>98</v>
      </c>
      <c r="C96" s="14" t="s">
        <v>19</v>
      </c>
      <c r="D96" s="10"/>
      <c r="E96" s="21" t="s">
        <v>46</v>
      </c>
      <c r="F96" s="23"/>
      <c r="G96" s="19" t="s">
        <v>22</v>
      </c>
      <c r="H96" s="92">
        <v>1</v>
      </c>
      <c r="I96" s="87"/>
      <c r="J96" s="87"/>
      <c r="K96" s="87"/>
      <c r="L96" s="87"/>
      <c r="M96" s="87"/>
      <c r="N96" s="87"/>
      <c r="O96" s="93"/>
      <c r="P96" s="93"/>
      <c r="Q96" s="90"/>
      <c r="R96" s="20"/>
      <c r="S96" s="20"/>
      <c r="U96" s="20"/>
    </row>
    <row r="97" spans="1:1021" s="3" customFormat="1" ht="15" customHeight="1">
      <c r="A97" s="10">
        <v>88</v>
      </c>
      <c r="B97" s="21" t="s">
        <v>99</v>
      </c>
      <c r="C97" s="14" t="s">
        <v>19</v>
      </c>
      <c r="D97" s="10"/>
      <c r="E97" s="21" t="s">
        <v>20</v>
      </c>
      <c r="F97" s="23"/>
      <c r="G97" s="19" t="s">
        <v>22</v>
      </c>
      <c r="H97" s="116">
        <v>1</v>
      </c>
      <c r="I97" s="123"/>
      <c r="J97" s="123"/>
      <c r="K97" s="149"/>
      <c r="L97" s="149"/>
      <c r="M97" s="87"/>
      <c r="N97" s="123"/>
      <c r="O97" s="124"/>
      <c r="P97" s="124"/>
      <c r="Q97" s="90"/>
      <c r="R97" s="20"/>
      <c r="S97" s="20"/>
      <c r="U97" s="20"/>
    </row>
    <row r="98" spans="1:1021" s="3" customFormat="1" ht="15" customHeight="1">
      <c r="A98" s="10">
        <v>89</v>
      </c>
      <c r="B98" s="21" t="s">
        <v>99</v>
      </c>
      <c r="C98" s="14" t="s">
        <v>19</v>
      </c>
      <c r="D98" s="10"/>
      <c r="E98" s="21" t="s">
        <v>20</v>
      </c>
      <c r="F98" s="22"/>
      <c r="G98" s="19" t="s">
        <v>21</v>
      </c>
      <c r="H98" s="80"/>
      <c r="I98" s="115"/>
      <c r="J98" s="127"/>
      <c r="K98" s="143"/>
      <c r="L98" s="143"/>
      <c r="M98" s="127"/>
      <c r="N98" s="83"/>
      <c r="O98" s="83"/>
      <c r="P98" s="83"/>
      <c r="Q98" s="84"/>
    </row>
    <row r="99" spans="1:1021" s="3" customFormat="1" ht="15" customHeight="1">
      <c r="A99" s="10">
        <v>90</v>
      </c>
      <c r="B99" s="29" t="s">
        <v>99</v>
      </c>
      <c r="C99" s="14"/>
      <c r="D99" s="10"/>
      <c r="E99" s="21"/>
      <c r="F99" s="22"/>
      <c r="G99" s="19" t="s">
        <v>47</v>
      </c>
      <c r="H99" s="80"/>
      <c r="I99" s="84"/>
      <c r="J99" s="84"/>
      <c r="K99" s="84"/>
      <c r="L99" s="84"/>
      <c r="M99" s="84"/>
      <c r="N99" s="84"/>
      <c r="O99" s="95"/>
      <c r="P99" s="95"/>
      <c r="Q99" s="150"/>
    </row>
    <row r="100" spans="1:1021" s="3" customFormat="1" ht="15" customHeight="1">
      <c r="A100" s="10">
        <v>91</v>
      </c>
      <c r="B100" s="21" t="s">
        <v>100</v>
      </c>
      <c r="C100" s="14" t="s">
        <v>19</v>
      </c>
      <c r="D100" s="10"/>
      <c r="E100" s="21" t="s">
        <v>24</v>
      </c>
      <c r="F100" s="23"/>
      <c r="G100" s="19" t="s">
        <v>22</v>
      </c>
      <c r="H100" s="92"/>
      <c r="I100" s="87"/>
      <c r="J100" s="87"/>
      <c r="K100" s="90"/>
      <c r="L100" s="90"/>
      <c r="M100" s="87"/>
      <c r="N100" s="87"/>
      <c r="O100" s="93"/>
      <c r="P100" s="93"/>
      <c r="Q100" s="90"/>
      <c r="R100" s="20"/>
      <c r="S100" s="20"/>
      <c r="U100" s="20"/>
    </row>
    <row r="101" spans="1:1021" s="3" customFormat="1" ht="15" customHeight="1">
      <c r="A101" s="10">
        <v>92</v>
      </c>
      <c r="B101" s="29" t="s">
        <v>101</v>
      </c>
      <c r="C101" s="14" t="s">
        <v>19</v>
      </c>
      <c r="D101" s="10"/>
      <c r="E101" s="21" t="s">
        <v>24</v>
      </c>
      <c r="F101" s="23"/>
      <c r="G101" s="19" t="s">
        <v>22</v>
      </c>
      <c r="H101" s="92">
        <v>1</v>
      </c>
      <c r="I101" s="87"/>
      <c r="J101" s="87"/>
      <c r="K101" s="90"/>
      <c r="L101" s="90"/>
      <c r="M101" s="87"/>
      <c r="N101" s="87"/>
      <c r="O101" s="93"/>
      <c r="P101" s="93"/>
      <c r="Q101" s="90"/>
      <c r="R101" s="20"/>
      <c r="S101" s="20"/>
      <c r="U101" s="20"/>
    </row>
    <row r="102" spans="1:1021" s="3" customFormat="1" ht="15" customHeight="1">
      <c r="A102" s="10">
        <v>93</v>
      </c>
      <c r="B102" s="29" t="s">
        <v>101</v>
      </c>
      <c r="C102" s="14" t="s">
        <v>19</v>
      </c>
      <c r="D102" s="10"/>
      <c r="E102" s="21" t="s">
        <v>24</v>
      </c>
      <c r="F102" s="22"/>
      <c r="G102" s="19" t="s">
        <v>25</v>
      </c>
      <c r="H102" s="80"/>
      <c r="I102" s="84"/>
      <c r="J102" s="84"/>
      <c r="K102" s="84"/>
      <c r="L102" s="84"/>
      <c r="M102" s="84"/>
      <c r="N102" s="84"/>
      <c r="O102" s="95"/>
      <c r="P102" s="95"/>
      <c r="Q102" s="84"/>
    </row>
    <row r="103" spans="1:1021" s="3" customFormat="1" ht="15" customHeight="1">
      <c r="A103" s="10">
        <v>94</v>
      </c>
      <c r="B103" s="29" t="s">
        <v>102</v>
      </c>
      <c r="C103" s="14"/>
      <c r="D103" s="10"/>
      <c r="E103" s="21"/>
      <c r="F103" s="22"/>
      <c r="G103" s="19" t="s">
        <v>22</v>
      </c>
      <c r="H103" s="92"/>
      <c r="I103" s="87"/>
      <c r="J103" s="87"/>
      <c r="K103" s="87"/>
      <c r="L103" s="87"/>
      <c r="M103" s="87"/>
      <c r="N103" s="146"/>
      <c r="O103" s="146"/>
      <c r="P103" s="146"/>
      <c r="Q103" s="90"/>
      <c r="R103" s="20"/>
      <c r="S103" s="20"/>
      <c r="U103" s="20"/>
    </row>
    <row r="104" spans="1:1021" s="3" customFormat="1" ht="15" customHeight="1">
      <c r="A104" s="10">
        <v>95</v>
      </c>
      <c r="B104" s="29" t="s">
        <v>103</v>
      </c>
      <c r="C104" s="14"/>
      <c r="D104" s="10"/>
      <c r="E104" s="21"/>
      <c r="F104" s="22"/>
      <c r="G104" s="19" t="s">
        <v>25</v>
      </c>
      <c r="H104" s="92"/>
      <c r="I104" s="87"/>
      <c r="J104" s="87"/>
      <c r="K104" s="87"/>
      <c r="L104" s="87"/>
      <c r="M104" s="87"/>
      <c r="N104" s="146"/>
      <c r="O104" s="147"/>
      <c r="P104" s="147"/>
      <c r="Q104" s="90"/>
      <c r="R104" s="18"/>
    </row>
    <row r="105" spans="1:1021" s="3" customFormat="1" ht="15" customHeight="1">
      <c r="A105" s="10">
        <v>96</v>
      </c>
      <c r="B105" s="21" t="s">
        <v>102</v>
      </c>
      <c r="C105" s="14"/>
      <c r="D105" s="10"/>
      <c r="E105" s="21"/>
      <c r="F105" s="22"/>
      <c r="G105" s="19" t="s">
        <v>25</v>
      </c>
      <c r="H105" s="80"/>
      <c r="I105" s="104"/>
      <c r="J105" s="104"/>
      <c r="K105" s="104"/>
      <c r="L105" s="104"/>
      <c r="M105" s="104"/>
      <c r="N105" s="104"/>
      <c r="O105" s="121"/>
      <c r="P105" s="121"/>
      <c r="Q105" s="104"/>
    </row>
    <row r="106" spans="1:1021" s="18" customFormat="1" ht="15" customHeight="1">
      <c r="A106" s="10">
        <v>97</v>
      </c>
      <c r="B106" s="36" t="s">
        <v>104</v>
      </c>
      <c r="C106" s="14"/>
      <c r="D106" s="38"/>
      <c r="E106" s="21"/>
      <c r="F106" s="23"/>
      <c r="G106" s="19" t="s">
        <v>22</v>
      </c>
      <c r="H106" s="151">
        <v>2</v>
      </c>
      <c r="I106" s="146"/>
      <c r="J106" s="146"/>
      <c r="K106" s="146"/>
      <c r="L106" s="146"/>
      <c r="M106" s="87"/>
      <c r="N106" s="146"/>
      <c r="O106" s="147"/>
      <c r="P106" s="147"/>
      <c r="Q106" s="90"/>
      <c r="R106" s="20"/>
      <c r="S106" s="20"/>
      <c r="T106" s="3"/>
      <c r="U106" s="20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</row>
    <row r="107" spans="1:1021" s="3" customFormat="1" ht="15" customHeight="1">
      <c r="A107" s="10">
        <v>98</v>
      </c>
      <c r="B107" s="21" t="s">
        <v>104</v>
      </c>
      <c r="C107" s="14"/>
      <c r="D107" s="10"/>
      <c r="E107" s="21"/>
      <c r="F107" s="22"/>
      <c r="G107" s="19" t="s">
        <v>25</v>
      </c>
      <c r="H107" s="80"/>
      <c r="I107" s="84"/>
      <c r="J107" s="84"/>
      <c r="K107" s="138"/>
      <c r="L107" s="138"/>
      <c r="M107" s="84"/>
      <c r="N107" s="84"/>
      <c r="O107" s="95"/>
      <c r="P107" s="95"/>
      <c r="Q107" s="138"/>
      <c r="R107" s="18"/>
    </row>
    <row r="108" spans="1:1021" s="3" customFormat="1" ht="15" customHeight="1">
      <c r="A108" s="10">
        <v>99</v>
      </c>
      <c r="B108" s="21" t="s">
        <v>105</v>
      </c>
      <c r="C108" s="14" t="s">
        <v>19</v>
      </c>
      <c r="D108" s="10"/>
      <c r="E108" s="21" t="s">
        <v>24</v>
      </c>
      <c r="F108" s="22"/>
      <c r="G108" s="19" t="s">
        <v>22</v>
      </c>
      <c r="H108" s="92"/>
      <c r="I108" s="87"/>
      <c r="J108" s="87"/>
      <c r="K108" s="90"/>
      <c r="L108" s="90"/>
      <c r="M108" s="87"/>
      <c r="N108" s="87"/>
      <c r="O108" s="93"/>
      <c r="P108" s="93"/>
      <c r="Q108" s="90"/>
      <c r="R108" s="20"/>
      <c r="S108" s="20"/>
      <c r="U108" s="20"/>
    </row>
    <row r="109" spans="1:1021" s="3" customFormat="1" ht="15" customHeight="1">
      <c r="A109" s="10">
        <v>100</v>
      </c>
      <c r="B109" s="21" t="s">
        <v>105</v>
      </c>
      <c r="C109" s="14" t="s">
        <v>19</v>
      </c>
      <c r="D109" s="10"/>
      <c r="E109" s="21" t="s">
        <v>24</v>
      </c>
      <c r="F109" s="22"/>
      <c r="G109" s="19" t="s">
        <v>25</v>
      </c>
      <c r="H109" s="80"/>
      <c r="I109" s="104"/>
      <c r="J109" s="104"/>
      <c r="K109" s="104"/>
      <c r="L109" s="104"/>
      <c r="M109" s="104"/>
      <c r="N109" s="104"/>
      <c r="O109" s="121"/>
      <c r="P109" s="121"/>
      <c r="Q109" s="104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</row>
    <row r="110" spans="1:1021" s="3" customFormat="1" ht="15" customHeight="1">
      <c r="A110" s="10">
        <v>101</v>
      </c>
      <c r="B110" s="21" t="s">
        <v>106</v>
      </c>
      <c r="C110" s="14" t="s">
        <v>19</v>
      </c>
      <c r="D110" s="10"/>
      <c r="E110" s="21" t="s">
        <v>24</v>
      </c>
      <c r="F110" s="23"/>
      <c r="G110" s="19" t="s">
        <v>22</v>
      </c>
      <c r="H110" s="92">
        <v>1</v>
      </c>
      <c r="I110" s="87"/>
      <c r="J110" s="87"/>
      <c r="K110" s="87"/>
      <c r="L110" s="87"/>
      <c r="M110" s="87"/>
      <c r="N110" s="87"/>
      <c r="O110" s="93"/>
      <c r="P110" s="93"/>
      <c r="Q110" s="90"/>
      <c r="R110" s="20"/>
      <c r="S110" s="20"/>
      <c r="U110" s="20"/>
    </row>
    <row r="111" spans="1:1021" s="3" customFormat="1" ht="15" customHeight="1">
      <c r="A111" s="10">
        <v>102</v>
      </c>
      <c r="B111" s="21" t="s">
        <v>107</v>
      </c>
      <c r="C111" s="14" t="s">
        <v>19</v>
      </c>
      <c r="D111" s="10"/>
      <c r="E111" s="21" t="s">
        <v>24</v>
      </c>
      <c r="F111" s="22"/>
      <c r="G111" s="19" t="s">
        <v>25</v>
      </c>
      <c r="H111" s="96"/>
      <c r="I111" s="97"/>
      <c r="J111" s="97"/>
      <c r="K111" s="97"/>
      <c r="L111" s="97"/>
      <c r="M111" s="84"/>
      <c r="N111" s="97"/>
      <c r="O111" s="128"/>
      <c r="P111" s="128"/>
      <c r="Q111" s="84"/>
      <c r="R111" s="18"/>
    </row>
    <row r="112" spans="1:1021" s="3" customFormat="1" ht="15" customHeight="1">
      <c r="A112" s="10">
        <v>103</v>
      </c>
      <c r="B112" s="21" t="s">
        <v>108</v>
      </c>
      <c r="C112" s="14" t="s">
        <v>19</v>
      </c>
      <c r="D112" s="10"/>
      <c r="E112" s="21" t="s">
        <v>20</v>
      </c>
      <c r="F112" s="23"/>
      <c r="G112" s="19" t="s">
        <v>22</v>
      </c>
      <c r="H112" s="92">
        <v>3</v>
      </c>
      <c r="I112" s="87"/>
      <c r="J112" s="87"/>
      <c r="K112" s="87"/>
      <c r="L112" s="87"/>
      <c r="M112" s="87"/>
      <c r="N112" s="87"/>
      <c r="O112" s="87"/>
      <c r="P112" s="87"/>
      <c r="Q112" s="90"/>
      <c r="R112" s="20"/>
      <c r="S112" s="20"/>
      <c r="U112" s="20"/>
    </row>
    <row r="113" spans="1:1021" s="3" customFormat="1" ht="15" customHeight="1">
      <c r="A113" s="10">
        <v>104</v>
      </c>
      <c r="B113" s="21" t="s">
        <v>108</v>
      </c>
      <c r="C113" s="14" t="s">
        <v>19</v>
      </c>
      <c r="D113" s="21"/>
      <c r="E113" s="21" t="s">
        <v>20</v>
      </c>
      <c r="F113" s="39"/>
      <c r="G113" s="19" t="s">
        <v>21</v>
      </c>
      <c r="H113" s="96"/>
      <c r="I113" s="152"/>
      <c r="J113" s="152"/>
      <c r="K113" s="153"/>
      <c r="L113" s="153"/>
      <c r="M113" s="115"/>
      <c r="N113" s="84"/>
      <c r="O113" s="95"/>
      <c r="P113" s="95"/>
      <c r="Q113" s="84"/>
      <c r="R113" s="18"/>
    </row>
    <row r="114" spans="1:1021" s="3" customFormat="1" ht="15" customHeight="1">
      <c r="A114" s="10">
        <v>105</v>
      </c>
      <c r="B114" s="21" t="s">
        <v>109</v>
      </c>
      <c r="C114" s="14" t="s">
        <v>19</v>
      </c>
      <c r="D114" s="10"/>
      <c r="E114" s="21" t="s">
        <v>24</v>
      </c>
      <c r="F114" s="22"/>
      <c r="G114" s="19" t="s">
        <v>22</v>
      </c>
      <c r="H114" s="92"/>
      <c r="I114" s="87"/>
      <c r="J114" s="87"/>
      <c r="K114" s="90"/>
      <c r="L114" s="90"/>
      <c r="M114" s="87"/>
      <c r="N114" s="146"/>
      <c r="O114" s="147"/>
      <c r="P114" s="147"/>
      <c r="Q114" s="90"/>
      <c r="R114" s="20"/>
      <c r="S114" s="20"/>
      <c r="U114" s="20"/>
    </row>
    <row r="115" spans="1:1021" s="3" customFormat="1" ht="15" customHeight="1">
      <c r="A115" s="10">
        <v>106</v>
      </c>
      <c r="B115" s="21" t="s">
        <v>109</v>
      </c>
      <c r="C115" s="14" t="s">
        <v>19</v>
      </c>
      <c r="D115" s="10"/>
      <c r="E115" s="21" t="s">
        <v>24</v>
      </c>
      <c r="F115" s="22"/>
      <c r="G115" s="19" t="s">
        <v>25</v>
      </c>
      <c r="H115" s="80"/>
      <c r="I115" s="84"/>
      <c r="J115" s="84"/>
      <c r="K115" s="94"/>
      <c r="L115" s="94"/>
      <c r="M115" s="84"/>
      <c r="N115" s="84"/>
      <c r="O115" s="95"/>
      <c r="P115" s="95"/>
      <c r="Q115" s="84"/>
    </row>
    <row r="116" spans="1:1021" s="3" customFormat="1" ht="15" customHeight="1">
      <c r="A116" s="10">
        <v>107</v>
      </c>
      <c r="B116" s="21" t="s">
        <v>110</v>
      </c>
      <c r="C116" s="14" t="s">
        <v>19</v>
      </c>
      <c r="D116" s="10"/>
      <c r="E116" s="21" t="s">
        <v>111</v>
      </c>
      <c r="F116" s="23"/>
      <c r="G116" s="19" t="s">
        <v>22</v>
      </c>
      <c r="H116" s="92"/>
      <c r="I116" s="87"/>
      <c r="J116" s="87"/>
      <c r="K116" s="90"/>
      <c r="L116" s="90"/>
      <c r="M116" s="87"/>
      <c r="N116" s="87"/>
      <c r="O116" s="93"/>
      <c r="P116" s="93"/>
      <c r="Q116" s="90"/>
      <c r="R116" s="20"/>
      <c r="S116" s="20"/>
      <c r="U116" s="20"/>
    </row>
    <row r="117" spans="1:1021" s="3" customFormat="1" ht="15" customHeight="1">
      <c r="A117" s="10">
        <v>108</v>
      </c>
      <c r="B117" s="21" t="s">
        <v>110</v>
      </c>
      <c r="C117" s="14" t="s">
        <v>19</v>
      </c>
      <c r="D117" s="10"/>
      <c r="E117" s="21" t="s">
        <v>111</v>
      </c>
      <c r="F117" s="22"/>
      <c r="G117" s="19" t="s">
        <v>33</v>
      </c>
      <c r="H117" s="80">
        <v>1</v>
      </c>
      <c r="I117" s="103"/>
      <c r="J117" s="103"/>
      <c r="K117" s="104"/>
      <c r="L117" s="104"/>
      <c r="M117" s="103"/>
      <c r="N117" s="103"/>
      <c r="O117" s="154"/>
      <c r="P117" s="105"/>
      <c r="Q117" s="105"/>
    </row>
    <row r="118" spans="1:1021" s="3" customFormat="1" ht="15" customHeight="1">
      <c r="A118" s="10">
        <v>109</v>
      </c>
      <c r="B118" s="21" t="s">
        <v>112</v>
      </c>
      <c r="C118" s="14" t="s">
        <v>19</v>
      </c>
      <c r="D118" s="21"/>
      <c r="E118" s="21" t="s">
        <v>24</v>
      </c>
      <c r="F118" s="21"/>
      <c r="G118" s="19" t="s">
        <v>25</v>
      </c>
      <c r="H118" s="80"/>
      <c r="I118" s="84"/>
      <c r="J118" s="84"/>
      <c r="K118" s="94"/>
      <c r="L118" s="94"/>
      <c r="M118" s="84"/>
      <c r="N118" s="84"/>
      <c r="O118" s="95"/>
      <c r="P118" s="84"/>
      <c r="Q118" s="84"/>
    </row>
    <row r="119" spans="1:1021" s="3" customFormat="1" ht="15" customHeight="1">
      <c r="A119" s="10">
        <v>110</v>
      </c>
      <c r="B119" s="29" t="s">
        <v>112</v>
      </c>
      <c r="C119" s="14" t="s">
        <v>19</v>
      </c>
      <c r="D119" s="10"/>
      <c r="E119" s="21" t="s">
        <v>24</v>
      </c>
      <c r="F119" s="22"/>
      <c r="G119" s="19" t="s">
        <v>33</v>
      </c>
      <c r="H119" s="80"/>
      <c r="I119" s="103"/>
      <c r="J119" s="103"/>
      <c r="K119" s="104"/>
      <c r="L119" s="104"/>
      <c r="M119" s="103"/>
      <c r="N119" s="84"/>
      <c r="O119" s="95"/>
      <c r="P119" s="95"/>
      <c r="Q119" s="84"/>
    </row>
    <row r="120" spans="1:1021" s="3" customFormat="1" ht="15" customHeight="1">
      <c r="A120" s="10">
        <v>111</v>
      </c>
      <c r="B120" s="34" t="s">
        <v>112</v>
      </c>
      <c r="C120" s="14" t="s">
        <v>19</v>
      </c>
      <c r="D120" s="10"/>
      <c r="E120" s="21" t="s">
        <v>24</v>
      </c>
      <c r="F120" s="22"/>
      <c r="G120" s="19" t="s">
        <v>47</v>
      </c>
      <c r="H120" s="80"/>
      <c r="I120" s="84"/>
      <c r="J120" s="84"/>
      <c r="K120" s="84"/>
      <c r="L120" s="84"/>
      <c r="M120" s="84"/>
      <c r="N120" s="84"/>
      <c r="O120" s="95"/>
      <c r="P120" s="84"/>
      <c r="Q120" s="150"/>
    </row>
    <row r="121" spans="1:1021" s="3" customFormat="1" ht="15" customHeight="1">
      <c r="A121" s="10">
        <v>112</v>
      </c>
      <c r="B121" s="34" t="s">
        <v>112</v>
      </c>
      <c r="C121" s="14" t="s">
        <v>19</v>
      </c>
      <c r="D121" s="10"/>
      <c r="E121" s="21" t="s">
        <v>24</v>
      </c>
      <c r="F121" s="23"/>
      <c r="G121" s="19" t="s">
        <v>22</v>
      </c>
      <c r="H121" s="92"/>
      <c r="I121" s="87"/>
      <c r="J121" s="87"/>
      <c r="K121" s="87"/>
      <c r="L121" s="87"/>
      <c r="M121" s="87"/>
      <c r="N121" s="87"/>
      <c r="O121" s="93"/>
      <c r="P121" s="93"/>
      <c r="Q121" s="90"/>
      <c r="R121" s="20"/>
      <c r="S121" s="20"/>
      <c r="U121" s="20"/>
    </row>
    <row r="122" spans="1:1021" s="3" customFormat="1" ht="15" customHeight="1">
      <c r="A122" s="10">
        <v>113</v>
      </c>
      <c r="B122" s="21" t="s">
        <v>113</v>
      </c>
      <c r="C122" s="14" t="s">
        <v>54</v>
      </c>
      <c r="D122" s="10" t="s">
        <v>69</v>
      </c>
      <c r="E122" s="21" t="s">
        <v>24</v>
      </c>
      <c r="F122" s="23"/>
      <c r="G122" s="19" t="s">
        <v>22</v>
      </c>
      <c r="H122" s="92"/>
      <c r="I122" s="87"/>
      <c r="J122" s="87"/>
      <c r="K122" s="87"/>
      <c r="L122" s="87"/>
      <c r="M122" s="87"/>
      <c r="N122" s="87"/>
      <c r="O122" s="93"/>
      <c r="P122" s="93"/>
      <c r="Q122" s="90"/>
      <c r="R122" s="20"/>
      <c r="S122" s="20"/>
      <c r="U122" s="20"/>
    </row>
    <row r="123" spans="1:1021" s="3" customFormat="1" ht="15" customHeight="1">
      <c r="A123" s="10">
        <v>114</v>
      </c>
      <c r="B123" s="29" t="s">
        <v>113</v>
      </c>
      <c r="C123" s="14" t="s">
        <v>54</v>
      </c>
      <c r="D123" s="10" t="s">
        <v>69</v>
      </c>
      <c r="E123" s="21" t="s">
        <v>24</v>
      </c>
      <c r="F123" s="22"/>
      <c r="G123" s="19" t="s">
        <v>25</v>
      </c>
      <c r="H123" s="80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1:1021" s="3" customFormat="1" ht="15" customHeight="1">
      <c r="A124" s="10">
        <v>115</v>
      </c>
      <c r="B124" s="39" t="s">
        <v>114</v>
      </c>
      <c r="C124" s="14" t="s">
        <v>19</v>
      </c>
      <c r="D124" s="11"/>
      <c r="E124" s="21" t="s">
        <v>20</v>
      </c>
      <c r="F124" s="26"/>
      <c r="G124" s="27" t="s">
        <v>22</v>
      </c>
      <c r="H124" s="116">
        <v>1</v>
      </c>
      <c r="I124" s="117"/>
      <c r="J124" s="117"/>
      <c r="K124" s="117"/>
      <c r="L124" s="117"/>
      <c r="M124" s="87"/>
      <c r="N124" s="117"/>
      <c r="O124" s="118"/>
      <c r="P124" s="118"/>
      <c r="Q124" s="90"/>
      <c r="R124" s="20"/>
      <c r="S124" s="20"/>
      <c r="U124" s="20"/>
    </row>
    <row r="125" spans="1:1021" s="3" customFormat="1" ht="15" customHeight="1">
      <c r="A125" s="10">
        <v>116</v>
      </c>
      <c r="B125" s="21" t="s">
        <v>114</v>
      </c>
      <c r="C125" s="14" t="s">
        <v>19</v>
      </c>
      <c r="D125" s="21"/>
      <c r="E125" s="21" t="s">
        <v>20</v>
      </c>
      <c r="F125" s="21"/>
      <c r="G125" s="19" t="s">
        <v>21</v>
      </c>
      <c r="H125" s="80"/>
      <c r="I125" s="115"/>
      <c r="J125" s="115"/>
      <c r="K125" s="120"/>
      <c r="L125" s="120"/>
      <c r="M125" s="115"/>
      <c r="N125" s="84"/>
      <c r="O125" s="84"/>
      <c r="P125" s="84"/>
      <c r="Q125" s="84"/>
    </row>
    <row r="126" spans="1:1021" s="3" customFormat="1" ht="15" customHeight="1">
      <c r="A126" s="10">
        <v>117</v>
      </c>
      <c r="B126" s="21" t="s">
        <v>115</v>
      </c>
      <c r="C126" s="14" t="s">
        <v>19</v>
      </c>
      <c r="D126" s="10"/>
      <c r="E126" s="21" t="s">
        <v>116</v>
      </c>
      <c r="F126" s="23"/>
      <c r="G126" s="19" t="s">
        <v>22</v>
      </c>
      <c r="H126" s="92">
        <v>3</v>
      </c>
      <c r="I126" s="87"/>
      <c r="J126" s="87"/>
      <c r="K126" s="87"/>
      <c r="L126" s="87"/>
      <c r="M126" s="87"/>
      <c r="N126" s="87"/>
      <c r="O126" s="93"/>
      <c r="P126" s="93"/>
      <c r="Q126" s="90"/>
      <c r="R126" s="20"/>
      <c r="S126" s="20"/>
      <c r="U126" s="20"/>
    </row>
    <row r="127" spans="1:1021" s="3" customFormat="1" ht="15" customHeight="1">
      <c r="A127" s="10">
        <v>118</v>
      </c>
      <c r="B127" s="21" t="s">
        <v>115</v>
      </c>
      <c r="C127" s="14" t="s">
        <v>19</v>
      </c>
      <c r="D127" s="10"/>
      <c r="E127" s="21" t="s">
        <v>116</v>
      </c>
      <c r="F127" s="22"/>
      <c r="G127" s="19" t="s">
        <v>25</v>
      </c>
      <c r="H127" s="80"/>
      <c r="I127" s="84"/>
      <c r="J127" s="84"/>
      <c r="K127" s="84"/>
      <c r="L127" s="84"/>
      <c r="M127" s="84"/>
      <c r="N127" s="84"/>
      <c r="O127" s="95"/>
      <c r="P127" s="95"/>
      <c r="Q127" s="84"/>
    </row>
    <row r="128" spans="1:1021" s="18" customFormat="1" ht="15" customHeight="1">
      <c r="A128" s="10">
        <v>119</v>
      </c>
      <c r="B128" s="40" t="s">
        <v>115</v>
      </c>
      <c r="C128" s="14" t="s">
        <v>19</v>
      </c>
      <c r="D128" s="10"/>
      <c r="E128" s="21" t="s">
        <v>116</v>
      </c>
      <c r="F128" s="22"/>
      <c r="G128" s="19" t="s">
        <v>47</v>
      </c>
      <c r="H128" s="80"/>
      <c r="I128" s="84"/>
      <c r="J128" s="84"/>
      <c r="K128" s="84"/>
      <c r="L128" s="84"/>
      <c r="M128" s="84"/>
      <c r="N128" s="155"/>
      <c r="O128" s="155"/>
      <c r="P128" s="155"/>
      <c r="Q128" s="84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</row>
    <row r="129" spans="1:1021" s="3" customFormat="1" ht="15" customHeight="1">
      <c r="A129" s="10">
        <v>120</v>
      </c>
      <c r="B129" s="21" t="s">
        <v>117</v>
      </c>
      <c r="C129" s="14" t="s">
        <v>19</v>
      </c>
      <c r="D129" s="10"/>
      <c r="E129" s="21" t="s">
        <v>43</v>
      </c>
      <c r="F129" s="23"/>
      <c r="G129" s="19" t="s">
        <v>22</v>
      </c>
      <c r="H129" s="92"/>
      <c r="I129" s="87"/>
      <c r="J129" s="87"/>
      <c r="K129" s="87"/>
      <c r="L129" s="87"/>
      <c r="M129" s="87"/>
      <c r="N129" s="146"/>
      <c r="O129" s="156"/>
      <c r="P129" s="156"/>
      <c r="Q129" s="90"/>
      <c r="R129" s="20"/>
      <c r="S129" s="20"/>
      <c r="U129" s="20"/>
    </row>
    <row r="130" spans="1:1021" s="3" customFormat="1" ht="15" customHeight="1">
      <c r="A130" s="10">
        <v>121</v>
      </c>
      <c r="B130" s="21" t="s">
        <v>117</v>
      </c>
      <c r="C130" s="14" t="s">
        <v>19</v>
      </c>
      <c r="D130" s="10"/>
      <c r="E130" s="21" t="s">
        <v>43</v>
      </c>
      <c r="F130" s="22"/>
      <c r="G130" s="19" t="s">
        <v>44</v>
      </c>
      <c r="H130" s="80">
        <v>1</v>
      </c>
      <c r="I130" s="105"/>
      <c r="J130" s="105"/>
      <c r="K130" s="106"/>
      <c r="L130" s="106"/>
      <c r="M130" s="105"/>
      <c r="N130" s="107"/>
      <c r="O130" s="108"/>
      <c r="P130" s="107"/>
      <c r="Q130" s="107"/>
    </row>
    <row r="131" spans="1:1021" s="3" customFormat="1" ht="15" customHeight="1">
      <c r="A131" s="10">
        <v>122</v>
      </c>
      <c r="B131" s="21" t="s">
        <v>118</v>
      </c>
      <c r="C131" s="14"/>
      <c r="D131" s="10"/>
      <c r="E131" s="21"/>
      <c r="F131" s="22"/>
      <c r="G131" s="19" t="s">
        <v>22</v>
      </c>
      <c r="H131" s="92">
        <v>3</v>
      </c>
      <c r="I131" s="157"/>
      <c r="J131" s="157"/>
      <c r="K131" s="158"/>
      <c r="L131" s="158"/>
      <c r="M131" s="87"/>
      <c r="N131" s="159"/>
      <c r="O131" s="160"/>
      <c r="P131" s="160"/>
      <c r="Q131" s="90"/>
      <c r="R131" s="20"/>
      <c r="S131" s="20"/>
      <c r="U131" s="20"/>
    </row>
    <row r="132" spans="1:1021" s="3" customFormat="1" ht="15" customHeight="1">
      <c r="A132" s="10">
        <v>123</v>
      </c>
      <c r="B132" s="21" t="s">
        <v>118</v>
      </c>
      <c r="C132" s="14"/>
      <c r="D132" s="10"/>
      <c r="E132" s="21"/>
      <c r="F132" s="22"/>
      <c r="G132" s="19" t="s">
        <v>25</v>
      </c>
      <c r="H132" s="80">
        <v>1</v>
      </c>
      <c r="I132" s="104"/>
      <c r="J132" s="104"/>
      <c r="K132" s="104"/>
      <c r="L132" s="106"/>
      <c r="M132" s="104"/>
      <c r="N132" s="106"/>
      <c r="O132" s="161"/>
      <c r="P132" s="161"/>
      <c r="Q132" s="106"/>
      <c r="R132" s="18"/>
    </row>
    <row r="133" spans="1:1021" s="18" customFormat="1" ht="15" customHeight="1">
      <c r="A133" s="10">
        <v>124</v>
      </c>
      <c r="B133" s="13" t="s">
        <v>119</v>
      </c>
      <c r="C133" s="14" t="s">
        <v>19</v>
      </c>
      <c r="D133" s="10"/>
      <c r="E133" s="21" t="s">
        <v>43</v>
      </c>
      <c r="F133" s="16"/>
      <c r="G133" s="17" t="s">
        <v>22</v>
      </c>
      <c r="H133" s="85">
        <v>2</v>
      </c>
      <c r="I133" s="101"/>
      <c r="J133" s="101"/>
      <c r="K133" s="101"/>
      <c r="L133" s="101"/>
      <c r="M133" s="87"/>
      <c r="N133" s="101"/>
      <c r="O133" s="102"/>
      <c r="P133" s="102"/>
      <c r="Q133" s="90"/>
      <c r="R133" s="20"/>
      <c r="S133" s="20"/>
      <c r="T133" s="3"/>
      <c r="U133" s="20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</row>
    <row r="134" spans="1:1021" s="18" customFormat="1" ht="15" customHeight="1">
      <c r="A134" s="10">
        <v>125</v>
      </c>
      <c r="B134" s="13" t="s">
        <v>119</v>
      </c>
      <c r="C134" s="14" t="s">
        <v>19</v>
      </c>
      <c r="D134" s="10"/>
      <c r="E134" s="21"/>
      <c r="F134" s="41"/>
      <c r="G134" s="19" t="s">
        <v>44</v>
      </c>
      <c r="H134" s="162">
        <v>2</v>
      </c>
      <c r="I134" s="105"/>
      <c r="J134" s="105"/>
      <c r="K134" s="104"/>
      <c r="L134" s="106"/>
      <c r="M134" s="105"/>
      <c r="N134" s="107"/>
      <c r="O134" s="108"/>
      <c r="P134" s="108"/>
      <c r="Q134" s="10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126</v>
      </c>
      <c r="B135" s="21" t="s">
        <v>120</v>
      </c>
      <c r="C135" s="14"/>
      <c r="D135" s="10"/>
      <c r="E135" s="21"/>
      <c r="F135" s="22"/>
      <c r="G135" s="19" t="s">
        <v>25</v>
      </c>
      <c r="H135" s="80"/>
      <c r="I135" s="104"/>
      <c r="J135" s="104"/>
      <c r="K135" s="104"/>
      <c r="L135" s="104"/>
      <c r="M135" s="104"/>
      <c r="N135" s="104"/>
      <c r="O135" s="121"/>
      <c r="P135" s="121"/>
      <c r="Q135" s="104"/>
    </row>
    <row r="136" spans="1:1021" s="3" customFormat="1" ht="15" customHeight="1">
      <c r="A136" s="10">
        <v>127</v>
      </c>
      <c r="B136" s="21" t="s">
        <v>120</v>
      </c>
      <c r="C136" s="14"/>
      <c r="D136" s="10"/>
      <c r="E136" s="21"/>
      <c r="F136" s="22"/>
      <c r="G136" s="19" t="s">
        <v>44</v>
      </c>
      <c r="H136" s="80"/>
      <c r="I136" s="82"/>
      <c r="J136" s="82"/>
      <c r="K136" s="94"/>
      <c r="L136" s="94"/>
      <c r="M136" s="84"/>
      <c r="N136" s="82"/>
      <c r="O136" s="95"/>
      <c r="P136" s="95"/>
      <c r="Q136" s="84"/>
      <c r="R136" s="18"/>
    </row>
    <row r="137" spans="1:1021" s="18" customFormat="1" ht="15" customHeight="1">
      <c r="A137" s="10">
        <v>128</v>
      </c>
      <c r="B137" s="21" t="s">
        <v>121</v>
      </c>
      <c r="C137" s="14" t="s">
        <v>54</v>
      </c>
      <c r="D137" s="10"/>
      <c r="E137" s="21" t="s">
        <v>122</v>
      </c>
      <c r="F137" s="23"/>
      <c r="G137" s="19" t="s">
        <v>22</v>
      </c>
      <c r="H137" s="92"/>
      <c r="I137" s="87"/>
      <c r="J137" s="87"/>
      <c r="K137" s="87"/>
      <c r="L137" s="87"/>
      <c r="M137" s="87"/>
      <c r="N137" s="87"/>
      <c r="O137" s="93"/>
      <c r="P137" s="93"/>
      <c r="Q137" s="90"/>
      <c r="R137" s="20"/>
      <c r="S137" s="20"/>
      <c r="T137" s="3"/>
      <c r="U137" s="20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</row>
    <row r="138" spans="1:1021" s="18" customFormat="1" ht="15" customHeight="1">
      <c r="A138" s="10">
        <v>129</v>
      </c>
      <c r="B138" s="21" t="s">
        <v>121</v>
      </c>
      <c r="C138" s="14" t="s">
        <v>54</v>
      </c>
      <c r="D138" s="10"/>
      <c r="E138" s="21" t="s">
        <v>122</v>
      </c>
      <c r="F138" s="22"/>
      <c r="G138" s="19" t="s">
        <v>47</v>
      </c>
      <c r="H138" s="80"/>
      <c r="I138" s="84"/>
      <c r="J138" s="84"/>
      <c r="K138" s="84"/>
      <c r="L138" s="84"/>
      <c r="M138" s="84"/>
      <c r="N138" s="84"/>
      <c r="O138" s="95"/>
      <c r="P138" s="95"/>
      <c r="Q138" s="84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3" customFormat="1" ht="15" customHeight="1">
      <c r="A139" s="10">
        <v>130</v>
      </c>
      <c r="B139" s="21" t="s">
        <v>123</v>
      </c>
      <c r="C139" s="14" t="s">
        <v>19</v>
      </c>
      <c r="D139" s="10"/>
      <c r="E139" s="21" t="s">
        <v>24</v>
      </c>
      <c r="F139" s="22"/>
      <c r="G139" s="19" t="s">
        <v>33</v>
      </c>
      <c r="H139" s="80"/>
      <c r="I139" s="103"/>
      <c r="J139" s="103"/>
      <c r="K139" s="104"/>
      <c r="L139" s="104"/>
      <c r="M139" s="103"/>
      <c r="N139" s="155"/>
      <c r="O139" s="155"/>
      <c r="P139" s="155"/>
      <c r="Q139" s="84"/>
      <c r="R139" s="18"/>
    </row>
    <row r="140" spans="1:1021" s="3" customFormat="1" ht="15" customHeight="1">
      <c r="A140" s="10">
        <v>131</v>
      </c>
      <c r="B140" s="21" t="s">
        <v>123</v>
      </c>
      <c r="C140" s="14"/>
      <c r="D140" s="10"/>
      <c r="E140" s="21"/>
      <c r="F140" s="22"/>
      <c r="G140" s="19" t="s">
        <v>25</v>
      </c>
      <c r="H140" s="80"/>
      <c r="I140" s="84"/>
      <c r="J140" s="84"/>
      <c r="K140" s="84"/>
      <c r="L140" s="84"/>
      <c r="M140" s="84"/>
      <c r="N140" s="84"/>
      <c r="O140" s="91"/>
      <c r="P140" s="91"/>
      <c r="Q140" s="84"/>
      <c r="R140" s="18"/>
    </row>
    <row r="141" spans="1:1021" s="3" customFormat="1" ht="15" customHeight="1">
      <c r="A141" s="10">
        <v>132</v>
      </c>
      <c r="B141" s="21" t="s">
        <v>124</v>
      </c>
      <c r="C141" s="14" t="s">
        <v>19</v>
      </c>
      <c r="D141" s="10"/>
      <c r="E141" s="21" t="s">
        <v>24</v>
      </c>
      <c r="F141" s="22"/>
      <c r="G141" s="19" t="s">
        <v>22</v>
      </c>
      <c r="H141" s="92">
        <v>1</v>
      </c>
      <c r="I141" s="87"/>
      <c r="J141" s="87"/>
      <c r="K141" s="87"/>
      <c r="L141" s="87"/>
      <c r="M141" s="87"/>
      <c r="N141" s="87"/>
      <c r="O141" s="99"/>
      <c r="P141" s="99"/>
      <c r="Q141" s="90"/>
      <c r="R141" s="20"/>
      <c r="S141" s="20"/>
      <c r="U141" s="20"/>
    </row>
    <row r="142" spans="1:1021" ht="15" customHeight="1">
      <c r="A142" s="10">
        <v>133</v>
      </c>
      <c r="B142" s="21" t="s">
        <v>124</v>
      </c>
      <c r="C142" s="14" t="s">
        <v>19</v>
      </c>
      <c r="D142" s="10"/>
      <c r="E142" s="21" t="s">
        <v>24</v>
      </c>
      <c r="F142" s="22"/>
      <c r="G142" s="19" t="s">
        <v>25</v>
      </c>
      <c r="H142" s="80"/>
      <c r="I142" s="104"/>
      <c r="J142" s="104"/>
      <c r="K142" s="104"/>
      <c r="L142" s="104"/>
      <c r="M142" s="104"/>
      <c r="N142" s="104"/>
      <c r="O142" s="121"/>
      <c r="P142" s="121"/>
      <c r="Q142" s="104"/>
      <c r="R142" s="18"/>
    </row>
    <row r="143" spans="1:1021" s="3" customFormat="1" ht="15" customHeight="1">
      <c r="A143" s="10">
        <v>134</v>
      </c>
      <c r="B143" s="21" t="s">
        <v>125</v>
      </c>
      <c r="C143" s="14" t="s">
        <v>19</v>
      </c>
      <c r="D143" s="10"/>
      <c r="E143" s="21"/>
      <c r="F143" s="23"/>
      <c r="G143" s="19" t="s">
        <v>22</v>
      </c>
      <c r="H143" s="116"/>
      <c r="I143" s="117"/>
      <c r="J143" s="117"/>
      <c r="K143" s="117"/>
      <c r="L143" s="117"/>
      <c r="M143" s="163"/>
      <c r="N143" s="87"/>
      <c r="O143" s="93"/>
      <c r="P143" s="93"/>
      <c r="Q143" s="90"/>
      <c r="R143" s="20"/>
      <c r="S143" s="20"/>
      <c r="U143" s="20"/>
    </row>
    <row r="144" spans="1:1021" ht="15" customHeight="1">
      <c r="A144" s="10">
        <v>135</v>
      </c>
      <c r="B144" s="21" t="s">
        <v>125</v>
      </c>
      <c r="C144" s="14" t="s">
        <v>19</v>
      </c>
      <c r="D144" s="10"/>
      <c r="E144" s="21" t="s">
        <v>126</v>
      </c>
      <c r="F144" s="22"/>
      <c r="G144" s="19" t="s">
        <v>33</v>
      </c>
      <c r="H144" s="80"/>
      <c r="I144" s="103"/>
      <c r="J144" s="103"/>
      <c r="K144" s="104"/>
      <c r="L144" s="104"/>
      <c r="M144" s="103"/>
      <c r="N144" s="103"/>
      <c r="O144" s="103"/>
      <c r="P144" s="105"/>
      <c r="Q144" s="105"/>
    </row>
    <row r="145" spans="1:1021" ht="15" customHeight="1">
      <c r="A145" s="10">
        <v>136</v>
      </c>
      <c r="B145" s="21" t="s">
        <v>127</v>
      </c>
      <c r="C145" s="14"/>
      <c r="D145" s="10"/>
      <c r="E145" s="21"/>
      <c r="F145" s="22"/>
      <c r="G145" s="19" t="s">
        <v>21</v>
      </c>
      <c r="H145" s="80"/>
      <c r="I145" s="115"/>
      <c r="J145" s="115"/>
      <c r="K145" s="120"/>
      <c r="L145" s="120"/>
      <c r="M145" s="164"/>
      <c r="N145" s="84"/>
      <c r="O145" s="91"/>
      <c r="P145" s="91"/>
      <c r="Q145" s="84"/>
    </row>
    <row r="146" spans="1:1021" ht="15" customHeight="1">
      <c r="A146" s="10">
        <v>137</v>
      </c>
      <c r="B146" s="21" t="s">
        <v>127</v>
      </c>
      <c r="C146" s="14"/>
      <c r="D146" s="10"/>
      <c r="E146" s="21"/>
      <c r="F146" s="22"/>
      <c r="G146" s="19" t="s">
        <v>22</v>
      </c>
      <c r="H146" s="92"/>
      <c r="I146" s="87"/>
      <c r="J146" s="87"/>
      <c r="K146" s="87"/>
      <c r="L146" s="87"/>
      <c r="M146" s="87"/>
      <c r="N146" s="87"/>
      <c r="O146" s="99"/>
      <c r="P146" s="99"/>
      <c r="Q146" s="90"/>
      <c r="R146" s="20"/>
      <c r="S146" s="20"/>
      <c r="U146" s="20"/>
    </row>
    <row r="147" spans="1:1021" ht="15" customHeight="1">
      <c r="A147" s="10">
        <v>138</v>
      </c>
      <c r="B147" s="21" t="s">
        <v>128</v>
      </c>
      <c r="C147" s="14"/>
      <c r="D147" s="10"/>
      <c r="E147" s="21"/>
      <c r="F147" s="22"/>
      <c r="G147" s="19" t="s">
        <v>22</v>
      </c>
      <c r="H147" s="92">
        <v>1</v>
      </c>
      <c r="I147" s="165"/>
      <c r="J147" s="165"/>
      <c r="K147" s="165"/>
      <c r="L147" s="165"/>
      <c r="M147" s="87"/>
      <c r="N147" s="87"/>
      <c r="O147" s="99"/>
      <c r="P147" s="99"/>
      <c r="Q147" s="87"/>
      <c r="R147" s="20"/>
      <c r="S147" s="20"/>
      <c r="U147" s="20"/>
    </row>
    <row r="148" spans="1:1021" s="3" customFormat="1" ht="15" customHeight="1">
      <c r="A148" s="10">
        <v>139</v>
      </c>
      <c r="B148" s="21" t="s">
        <v>128</v>
      </c>
      <c r="C148" s="14"/>
      <c r="D148" s="10"/>
      <c r="E148" s="21"/>
      <c r="F148" s="22"/>
      <c r="G148" s="19" t="s">
        <v>33</v>
      </c>
      <c r="H148" s="80"/>
      <c r="I148" s="84"/>
      <c r="J148" s="84"/>
      <c r="K148" s="84"/>
      <c r="L148" s="84"/>
      <c r="M148" s="84"/>
      <c r="N148" s="84"/>
      <c r="O148" s="91"/>
      <c r="P148" s="91"/>
      <c r="Q148" s="84"/>
      <c r="R148" s="18"/>
    </row>
    <row r="149" spans="1:1021" s="3" customFormat="1" ht="15" customHeight="1">
      <c r="A149" s="10">
        <v>140</v>
      </c>
      <c r="B149" s="21" t="s">
        <v>129</v>
      </c>
      <c r="C149" s="14" t="s">
        <v>19</v>
      </c>
      <c r="D149" s="10"/>
      <c r="E149" s="21" t="s">
        <v>39</v>
      </c>
      <c r="F149" s="22"/>
      <c r="G149" s="19" t="s">
        <v>22</v>
      </c>
      <c r="H149" s="92"/>
      <c r="I149" s="87"/>
      <c r="J149" s="87"/>
      <c r="K149" s="87"/>
      <c r="L149" s="87"/>
      <c r="M149" s="87"/>
      <c r="N149" s="87"/>
      <c r="O149" s="99"/>
      <c r="P149" s="99"/>
      <c r="Q149" s="90"/>
      <c r="R149" s="20"/>
      <c r="S149" s="20"/>
      <c r="T149" s="18"/>
      <c r="U149" s="20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</row>
    <row r="150" spans="1:1021" s="3" customFormat="1" ht="15" customHeight="1">
      <c r="A150" s="10">
        <v>141</v>
      </c>
      <c r="B150" s="21" t="s">
        <v>130</v>
      </c>
      <c r="C150" s="14" t="s">
        <v>19</v>
      </c>
      <c r="D150" s="10"/>
      <c r="E150" s="21" t="s">
        <v>39</v>
      </c>
      <c r="F150" s="23"/>
      <c r="G150" s="19" t="s">
        <v>22</v>
      </c>
      <c r="H150" s="92"/>
      <c r="I150" s="87"/>
      <c r="J150" s="87"/>
      <c r="K150" s="90"/>
      <c r="L150" s="90"/>
      <c r="M150" s="87"/>
      <c r="N150" s="87"/>
      <c r="O150" s="93"/>
      <c r="P150" s="93"/>
      <c r="Q150" s="90"/>
      <c r="R150" s="20"/>
      <c r="S150" s="20"/>
      <c r="U150" s="20"/>
    </row>
    <row r="151" spans="1:1021" s="3" customFormat="1" ht="15" customHeight="1">
      <c r="A151" s="10">
        <v>142</v>
      </c>
      <c r="B151" s="21" t="s">
        <v>131</v>
      </c>
      <c r="C151" s="14" t="s">
        <v>19</v>
      </c>
      <c r="D151" s="10"/>
      <c r="E151" s="21" t="s">
        <v>39</v>
      </c>
      <c r="F151" s="22"/>
      <c r="G151" s="19" t="s">
        <v>22</v>
      </c>
      <c r="H151" s="92"/>
      <c r="I151" s="87"/>
      <c r="J151" s="87"/>
      <c r="K151" s="90"/>
      <c r="L151" s="90"/>
      <c r="M151" s="87"/>
      <c r="N151" s="87"/>
      <c r="O151" s="99"/>
      <c r="P151" s="99"/>
      <c r="Q151" s="90"/>
      <c r="R151" s="20"/>
      <c r="S151" s="20"/>
      <c r="U151" s="20"/>
    </row>
    <row r="152" spans="1:1021" s="3" customFormat="1" ht="15" customHeight="1">
      <c r="A152" s="10">
        <v>143</v>
      </c>
      <c r="B152" s="21" t="s">
        <v>132</v>
      </c>
      <c r="C152" s="14"/>
      <c r="D152" s="10"/>
      <c r="E152" s="21"/>
      <c r="F152" s="22"/>
      <c r="G152" s="17" t="s">
        <v>25</v>
      </c>
      <c r="H152" s="92"/>
      <c r="I152" s="87"/>
      <c r="J152" s="87"/>
      <c r="K152" s="90"/>
      <c r="L152" s="90"/>
      <c r="M152" s="87"/>
      <c r="N152" s="87"/>
      <c r="O152" s="99"/>
      <c r="P152" s="99"/>
      <c r="Q152" s="90"/>
      <c r="S152" s="20"/>
      <c r="U152" s="20"/>
    </row>
    <row r="153" spans="1:1021" s="3" customFormat="1" ht="15" customHeight="1">
      <c r="A153" s="10">
        <v>144</v>
      </c>
      <c r="B153" s="21" t="s">
        <v>131</v>
      </c>
      <c r="C153" s="14" t="s">
        <v>19</v>
      </c>
      <c r="D153" s="10"/>
      <c r="E153" s="21" t="s">
        <v>39</v>
      </c>
      <c r="F153" s="22"/>
      <c r="G153" s="17" t="s">
        <v>25</v>
      </c>
      <c r="H153" s="80"/>
      <c r="I153" s="82"/>
      <c r="J153" s="82"/>
      <c r="K153" s="94"/>
      <c r="L153" s="94"/>
      <c r="M153" s="84"/>
      <c r="N153" s="82"/>
      <c r="O153" s="95"/>
      <c r="P153" s="95"/>
      <c r="Q153" s="84"/>
    </row>
    <row r="154" spans="1:1021" ht="15" customHeight="1">
      <c r="A154" s="10">
        <v>145</v>
      </c>
      <c r="B154" s="33" t="s">
        <v>133</v>
      </c>
      <c r="C154" s="14"/>
      <c r="D154" s="10"/>
      <c r="E154" s="21"/>
      <c r="F154" s="22"/>
      <c r="G154" s="17" t="s">
        <v>44</v>
      </c>
      <c r="H154" s="80"/>
      <c r="I154" s="105"/>
      <c r="J154" s="105"/>
      <c r="K154" s="104"/>
      <c r="L154" s="106"/>
      <c r="M154" s="105"/>
      <c r="N154" s="107"/>
      <c r="O154" s="108"/>
      <c r="P154" s="107"/>
      <c r="Q154" s="107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</row>
    <row r="155" spans="1:1021" ht="15" customHeight="1">
      <c r="A155" s="10">
        <v>146</v>
      </c>
      <c r="B155" s="33" t="s">
        <v>133</v>
      </c>
      <c r="C155" s="14" t="s">
        <v>19</v>
      </c>
      <c r="D155" s="10"/>
      <c r="E155" s="21"/>
      <c r="F155" s="23"/>
      <c r="G155" s="19" t="s">
        <v>22</v>
      </c>
      <c r="H155" s="92"/>
      <c r="I155" s="87"/>
      <c r="J155" s="87"/>
      <c r="K155" s="90"/>
      <c r="L155" s="90"/>
      <c r="M155" s="87"/>
      <c r="N155" s="146"/>
      <c r="O155" s="146"/>
      <c r="P155" s="146"/>
      <c r="Q155" s="90"/>
      <c r="R155" s="20"/>
      <c r="S155" s="20"/>
      <c r="T155" s="18"/>
      <c r="U155" s="20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ht="15" customHeight="1">
      <c r="A156" s="10">
        <v>147</v>
      </c>
      <c r="B156" s="33" t="s">
        <v>134</v>
      </c>
      <c r="C156" s="14"/>
      <c r="D156" s="10"/>
      <c r="E156" s="21"/>
      <c r="F156" s="23"/>
      <c r="G156" s="19" t="s">
        <v>25</v>
      </c>
      <c r="H156" s="92"/>
      <c r="I156" s="87"/>
      <c r="J156" s="87"/>
      <c r="K156" s="90"/>
      <c r="L156" s="90"/>
      <c r="M156" s="87"/>
      <c r="N156" s="146"/>
      <c r="O156" s="147"/>
      <c r="P156" s="147"/>
      <c r="Q156" s="90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</row>
    <row r="157" spans="1:1021" ht="15" customHeight="1">
      <c r="A157" s="10">
        <v>148</v>
      </c>
      <c r="B157" s="21" t="s">
        <v>135</v>
      </c>
      <c r="C157" s="14"/>
      <c r="D157" s="21"/>
      <c r="E157" s="21"/>
      <c r="F157" s="23"/>
      <c r="G157" s="19"/>
      <c r="H157" s="92"/>
      <c r="I157" s="87"/>
      <c r="J157" s="87"/>
      <c r="K157" s="90"/>
      <c r="L157" s="90"/>
      <c r="M157" s="87"/>
      <c r="N157" s="146"/>
      <c r="O157" s="147"/>
      <c r="P157" s="147"/>
      <c r="Q157" s="90"/>
    </row>
    <row r="158" spans="1:1021" s="3" customFormat="1" ht="15" customHeight="1">
      <c r="A158" s="10">
        <v>149</v>
      </c>
      <c r="B158" s="21" t="s">
        <v>135</v>
      </c>
      <c r="C158" s="14"/>
      <c r="D158" s="21"/>
      <c r="E158" s="21"/>
      <c r="F158" s="23"/>
      <c r="G158" s="19" t="s">
        <v>33</v>
      </c>
      <c r="H158" s="92">
        <v>1</v>
      </c>
      <c r="I158" s="87"/>
      <c r="J158" s="87"/>
      <c r="K158" s="90"/>
      <c r="L158" s="90"/>
      <c r="M158" s="87"/>
      <c r="N158" s="146"/>
      <c r="O158" s="146"/>
      <c r="P158" s="146"/>
      <c r="Q158" s="90"/>
      <c r="R158" s="18"/>
    </row>
    <row r="159" spans="1:1021" s="3" customFormat="1" ht="15" customHeight="1">
      <c r="A159" s="10">
        <v>150</v>
      </c>
      <c r="B159" s="21" t="s">
        <v>136</v>
      </c>
      <c r="C159" s="14"/>
      <c r="D159" s="10"/>
      <c r="E159" s="21"/>
      <c r="F159" s="22"/>
      <c r="G159" s="19" t="s">
        <v>25</v>
      </c>
      <c r="H159" s="80"/>
      <c r="I159" s="84"/>
      <c r="J159" s="84"/>
      <c r="K159" s="94"/>
      <c r="L159" s="94"/>
      <c r="M159" s="84"/>
      <c r="N159" s="84"/>
      <c r="O159" s="84"/>
      <c r="P159" s="84"/>
      <c r="Q159" s="84"/>
      <c r="R159" s="18"/>
    </row>
    <row r="160" spans="1:1021" s="3" customFormat="1" ht="15" customHeight="1">
      <c r="A160" s="10">
        <v>151</v>
      </c>
      <c r="B160" s="21" t="s">
        <v>137</v>
      </c>
      <c r="C160" s="14" t="s">
        <v>19</v>
      </c>
      <c r="D160" s="21"/>
      <c r="E160" s="21" t="s">
        <v>32</v>
      </c>
      <c r="F160" s="23"/>
      <c r="G160" s="19" t="s">
        <v>22</v>
      </c>
      <c r="H160" s="92">
        <v>1</v>
      </c>
      <c r="I160" s="87"/>
      <c r="J160" s="87"/>
      <c r="K160" s="90"/>
      <c r="L160" s="90"/>
      <c r="M160" s="87"/>
      <c r="N160" s="146"/>
      <c r="O160" s="146"/>
      <c r="P160" s="146"/>
      <c r="Q160" s="90"/>
      <c r="R160" s="20"/>
      <c r="S160" s="20"/>
      <c r="U160" s="20"/>
    </row>
    <row r="161" spans="1:1021" s="3" customFormat="1" ht="15" customHeight="1">
      <c r="A161" s="10">
        <v>152</v>
      </c>
      <c r="B161" s="21" t="s">
        <v>137</v>
      </c>
      <c r="C161" s="14" t="s">
        <v>19</v>
      </c>
      <c r="D161" s="21"/>
      <c r="E161" s="21" t="s">
        <v>32</v>
      </c>
      <c r="F161" s="21"/>
      <c r="G161" s="19" t="s">
        <v>33</v>
      </c>
      <c r="H161" s="80"/>
      <c r="I161" s="103"/>
      <c r="J161" s="103"/>
      <c r="K161" s="104"/>
      <c r="L161" s="104"/>
      <c r="M161" s="103"/>
      <c r="N161" s="84"/>
      <c r="O161" s="84"/>
      <c r="P161" s="84"/>
      <c r="Q161" s="84"/>
    </row>
    <row r="162" spans="1:1021" ht="15" customHeight="1">
      <c r="A162" s="10">
        <v>153</v>
      </c>
      <c r="B162" s="21" t="s">
        <v>138</v>
      </c>
      <c r="C162" s="14" t="s">
        <v>19</v>
      </c>
      <c r="D162" s="10"/>
      <c r="E162" s="21" t="s">
        <v>39</v>
      </c>
      <c r="F162" s="22"/>
      <c r="G162" s="19" t="s">
        <v>22</v>
      </c>
      <c r="H162" s="92">
        <v>3</v>
      </c>
      <c r="I162" s="101"/>
      <c r="J162" s="101"/>
      <c r="K162" s="101"/>
      <c r="L162" s="101"/>
      <c r="M162" s="87"/>
      <c r="N162" s="101"/>
      <c r="O162" s="101"/>
      <c r="P162" s="101"/>
      <c r="Q162" s="90"/>
      <c r="R162" s="20"/>
      <c r="S162" s="20"/>
      <c r="U162" s="20"/>
    </row>
    <row r="163" spans="1:1021" ht="15" customHeight="1">
      <c r="A163" s="10">
        <v>154</v>
      </c>
      <c r="B163" s="21" t="s">
        <v>139</v>
      </c>
      <c r="C163" s="42" t="s">
        <v>19</v>
      </c>
      <c r="D163" s="43"/>
      <c r="E163" s="21" t="s">
        <v>39</v>
      </c>
      <c r="F163" s="23"/>
      <c r="G163" s="19" t="s">
        <v>22</v>
      </c>
      <c r="H163" s="92"/>
      <c r="I163" s="101"/>
      <c r="J163" s="101"/>
      <c r="K163" s="101"/>
      <c r="L163" s="101"/>
      <c r="M163" s="87"/>
      <c r="N163" s="101"/>
      <c r="O163" s="166"/>
      <c r="P163" s="166"/>
      <c r="Q163" s="90"/>
      <c r="R163" s="20"/>
      <c r="S163" s="20"/>
      <c r="U163" s="20"/>
    </row>
    <row r="164" spans="1:1021" ht="15" customHeight="1">
      <c r="A164" s="10">
        <v>155</v>
      </c>
      <c r="B164" s="21" t="s">
        <v>139</v>
      </c>
      <c r="C164" s="42" t="s">
        <v>19</v>
      </c>
      <c r="D164" s="43"/>
      <c r="E164" s="21" t="s">
        <v>39</v>
      </c>
      <c r="F164" s="44"/>
      <c r="G164" s="19" t="s">
        <v>25</v>
      </c>
      <c r="H164" s="167"/>
      <c r="I164" s="104"/>
      <c r="J164" s="104"/>
      <c r="K164" s="104"/>
      <c r="L164" s="104"/>
      <c r="M164" s="104"/>
      <c r="N164" s="104"/>
      <c r="O164" s="121"/>
      <c r="P164" s="121"/>
      <c r="Q164" s="104"/>
    </row>
    <row r="165" spans="1:1021" ht="15" customHeight="1">
      <c r="A165" s="10">
        <v>156</v>
      </c>
      <c r="B165" s="21" t="s">
        <v>140</v>
      </c>
      <c r="C165" s="14"/>
      <c r="D165" s="10"/>
      <c r="E165" s="21"/>
      <c r="F165" s="23"/>
      <c r="G165" s="19" t="s">
        <v>44</v>
      </c>
      <c r="H165" s="96"/>
      <c r="I165" s="97"/>
      <c r="J165" s="97"/>
      <c r="K165" s="97"/>
      <c r="L165" s="97"/>
      <c r="M165" s="84"/>
      <c r="N165" s="97"/>
      <c r="O165" s="128"/>
      <c r="P165" s="128"/>
      <c r="Q165" s="138"/>
      <c r="R165" s="18"/>
    </row>
    <row r="166" spans="1:1021" ht="15" customHeight="1">
      <c r="A166" s="10">
        <v>157</v>
      </c>
      <c r="B166" s="21" t="s">
        <v>141</v>
      </c>
      <c r="C166" s="14" t="s">
        <v>19</v>
      </c>
      <c r="D166" s="10"/>
      <c r="E166" s="21" t="s">
        <v>142</v>
      </c>
      <c r="F166" s="23"/>
      <c r="G166" s="19" t="s">
        <v>22</v>
      </c>
      <c r="H166" s="92"/>
      <c r="I166" s="87"/>
      <c r="J166" s="87"/>
      <c r="K166" s="87"/>
      <c r="L166" s="87"/>
      <c r="M166" s="87"/>
      <c r="N166" s="87"/>
      <c r="O166" s="90"/>
      <c r="P166" s="90"/>
      <c r="Q166" s="90"/>
      <c r="R166" s="20"/>
      <c r="S166" s="20"/>
      <c r="U166" s="20"/>
    </row>
    <row r="167" spans="1:1021" ht="15" customHeight="1">
      <c r="A167" s="10">
        <v>158</v>
      </c>
      <c r="B167" s="21" t="s">
        <v>141</v>
      </c>
      <c r="C167" s="14" t="s">
        <v>19</v>
      </c>
      <c r="D167" s="21"/>
      <c r="E167" s="21" t="s">
        <v>142</v>
      </c>
      <c r="F167" s="21"/>
      <c r="G167" s="19" t="s">
        <v>21</v>
      </c>
      <c r="H167" s="80"/>
      <c r="I167" s="115"/>
      <c r="J167" s="115"/>
      <c r="K167" s="120"/>
      <c r="L167" s="153"/>
      <c r="M167" s="115"/>
      <c r="N167" s="168"/>
      <c r="O167" s="169"/>
      <c r="P167" s="169"/>
      <c r="Q167" s="84"/>
      <c r="R167" s="18"/>
    </row>
    <row r="168" spans="1:1021" ht="15" customHeight="1">
      <c r="A168" s="10">
        <v>159</v>
      </c>
      <c r="B168" s="21" t="s">
        <v>143</v>
      </c>
      <c r="C168" s="14" t="s">
        <v>19</v>
      </c>
      <c r="D168" s="10"/>
      <c r="E168" s="21" t="s">
        <v>122</v>
      </c>
      <c r="F168" s="23"/>
      <c r="G168" s="19" t="s">
        <v>22</v>
      </c>
      <c r="H168" s="92">
        <v>11</v>
      </c>
      <c r="I168" s="87"/>
      <c r="J168" s="87"/>
      <c r="K168" s="87"/>
      <c r="L168" s="87"/>
      <c r="M168" s="87"/>
      <c r="N168" s="87"/>
      <c r="O168" s="87"/>
      <c r="P168" s="87"/>
      <c r="Q168" s="90"/>
      <c r="R168" s="20"/>
      <c r="S168" s="20"/>
      <c r="U168" s="20"/>
    </row>
    <row r="169" spans="1:1021" s="18" customFormat="1" ht="15" customHeight="1">
      <c r="A169" s="10">
        <v>160</v>
      </c>
      <c r="B169" s="45" t="s">
        <v>143</v>
      </c>
      <c r="C169" s="14" t="s">
        <v>19</v>
      </c>
      <c r="D169" s="10"/>
      <c r="E169" s="21"/>
      <c r="F169" s="22"/>
      <c r="G169" s="19" t="s">
        <v>47</v>
      </c>
      <c r="H169" s="80"/>
      <c r="I169" s="170"/>
      <c r="J169" s="170"/>
      <c r="K169" s="170"/>
      <c r="L169" s="170"/>
      <c r="M169" s="84"/>
      <c r="N169" s="171"/>
      <c r="O169" s="172"/>
      <c r="P169" s="172"/>
      <c r="Q169" s="84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</row>
    <row r="170" spans="1:1021" ht="15" customHeight="1">
      <c r="A170" s="10">
        <v>161</v>
      </c>
      <c r="B170" s="21" t="s">
        <v>144</v>
      </c>
      <c r="C170" s="14" t="s">
        <v>19</v>
      </c>
      <c r="D170" s="10"/>
      <c r="E170" s="21" t="s">
        <v>43</v>
      </c>
      <c r="F170" s="23"/>
      <c r="G170" s="19" t="s">
        <v>22</v>
      </c>
      <c r="H170" s="92"/>
      <c r="I170" s="87"/>
      <c r="J170" s="87"/>
      <c r="K170" s="87"/>
      <c r="L170" s="87"/>
      <c r="M170" s="87"/>
      <c r="N170" s="87"/>
      <c r="O170" s="87"/>
      <c r="P170" s="87"/>
      <c r="Q170" s="90"/>
      <c r="R170" s="20"/>
      <c r="S170" s="20"/>
      <c r="U170" s="20"/>
    </row>
    <row r="171" spans="1:1021" ht="15" customHeight="1">
      <c r="A171" s="10">
        <v>162</v>
      </c>
      <c r="B171" s="21" t="s">
        <v>145</v>
      </c>
      <c r="C171" s="14" t="s">
        <v>38</v>
      </c>
      <c r="D171" s="10"/>
      <c r="E171" s="21"/>
      <c r="F171" s="22"/>
      <c r="G171" s="19" t="s">
        <v>47</v>
      </c>
      <c r="H171" s="80">
        <v>1</v>
      </c>
      <c r="I171" s="84"/>
      <c r="J171" s="84"/>
      <c r="K171" s="84"/>
      <c r="L171" s="84"/>
      <c r="M171" s="84"/>
      <c r="N171" s="84"/>
      <c r="O171" s="95"/>
      <c r="P171" s="95"/>
      <c r="Q171" s="84"/>
      <c r="R171" s="18"/>
    </row>
    <row r="172" spans="1:1021" ht="15" customHeight="1">
      <c r="A172" s="10">
        <v>163</v>
      </c>
      <c r="B172" s="21" t="s">
        <v>145</v>
      </c>
      <c r="C172" s="14"/>
      <c r="D172" s="10"/>
      <c r="E172" s="21"/>
      <c r="F172" s="22"/>
      <c r="G172" s="19" t="s">
        <v>22</v>
      </c>
      <c r="H172" s="80"/>
      <c r="I172" s="84"/>
      <c r="J172" s="84"/>
      <c r="K172" s="84"/>
      <c r="L172" s="84"/>
      <c r="M172" s="87"/>
      <c r="N172" s="84"/>
      <c r="O172" s="84"/>
      <c r="P172" s="84"/>
      <c r="Q172" s="90"/>
      <c r="R172" s="20"/>
      <c r="S172" s="20"/>
      <c r="U172" s="20"/>
    </row>
    <row r="173" spans="1:1021" ht="15" customHeight="1">
      <c r="A173" s="10">
        <v>164</v>
      </c>
      <c r="B173" s="21" t="s">
        <v>146</v>
      </c>
      <c r="C173" s="14" t="s">
        <v>38</v>
      </c>
      <c r="D173" s="10"/>
      <c r="E173" s="21" t="s">
        <v>147</v>
      </c>
      <c r="F173" s="23"/>
      <c r="G173" s="19" t="s">
        <v>22</v>
      </c>
      <c r="H173" s="92"/>
      <c r="I173" s="87"/>
      <c r="J173" s="87"/>
      <c r="K173" s="87"/>
      <c r="L173" s="87"/>
      <c r="M173" s="87"/>
      <c r="N173" s="173"/>
      <c r="O173" s="174"/>
      <c r="P173" s="174"/>
      <c r="Q173" s="90"/>
      <c r="R173" s="20"/>
      <c r="S173" s="20"/>
      <c r="U173" s="20"/>
    </row>
    <row r="174" spans="1:1021" ht="15" customHeight="1">
      <c r="A174" s="10">
        <v>165</v>
      </c>
      <c r="B174" s="21" t="s">
        <v>146</v>
      </c>
      <c r="C174" s="14" t="s">
        <v>38</v>
      </c>
      <c r="D174" s="10"/>
      <c r="E174" s="21" t="s">
        <v>147</v>
      </c>
      <c r="F174" s="30"/>
      <c r="G174" s="19" t="s">
        <v>47</v>
      </c>
      <c r="H174" s="80"/>
      <c r="I174" s="84"/>
      <c r="J174" s="84"/>
      <c r="K174" s="84"/>
      <c r="L174" s="84"/>
      <c r="M174" s="84"/>
      <c r="N174" s="82"/>
      <c r="O174" s="82"/>
      <c r="P174" s="82"/>
      <c r="Q174" s="84"/>
      <c r="R174" s="18"/>
    </row>
    <row r="175" spans="1:1021" ht="15" customHeight="1">
      <c r="A175" s="10">
        <v>166</v>
      </c>
      <c r="B175" s="21" t="s">
        <v>145</v>
      </c>
      <c r="C175" s="14"/>
      <c r="D175" s="10"/>
      <c r="E175" s="21"/>
      <c r="F175" s="30"/>
      <c r="G175" s="19"/>
      <c r="H175" s="80"/>
      <c r="I175" s="84"/>
      <c r="J175" s="84"/>
      <c r="K175" s="84"/>
      <c r="L175" s="84"/>
      <c r="M175" s="84"/>
      <c r="N175" s="82"/>
      <c r="O175" s="129"/>
      <c r="P175" s="82"/>
      <c r="Q175" s="84"/>
      <c r="R175" s="18"/>
    </row>
    <row r="176" spans="1:1021" ht="15" customHeight="1">
      <c r="A176" s="10">
        <v>167</v>
      </c>
      <c r="B176" s="21" t="s">
        <v>148</v>
      </c>
      <c r="C176" s="14" t="s">
        <v>19</v>
      </c>
      <c r="D176" s="10"/>
      <c r="E176" s="21"/>
      <c r="F176" s="22"/>
      <c r="G176" s="19" t="s">
        <v>25</v>
      </c>
      <c r="H176" s="80"/>
      <c r="I176" s="104"/>
      <c r="J176" s="104"/>
      <c r="K176" s="104"/>
      <c r="L176" s="104"/>
      <c r="M176" s="104"/>
      <c r="N176" s="104"/>
      <c r="O176" s="121"/>
      <c r="P176" s="104"/>
      <c r="Q176" s="104"/>
    </row>
    <row r="177" spans="1:1021" ht="15" customHeight="1">
      <c r="A177" s="10">
        <v>168</v>
      </c>
      <c r="B177" s="21" t="s">
        <v>148</v>
      </c>
      <c r="C177" s="14" t="s">
        <v>19</v>
      </c>
      <c r="D177" s="10"/>
      <c r="E177" s="21" t="s">
        <v>24</v>
      </c>
      <c r="F177" s="30"/>
      <c r="G177" s="19" t="s">
        <v>22</v>
      </c>
      <c r="H177" s="92"/>
      <c r="I177" s="87"/>
      <c r="J177" s="87"/>
      <c r="K177" s="87"/>
      <c r="L177" s="87"/>
      <c r="M177" s="87"/>
      <c r="N177" s="175"/>
      <c r="O177" s="176"/>
      <c r="P177" s="176"/>
      <c r="Q177" s="90"/>
      <c r="R177" s="20"/>
      <c r="S177" s="20"/>
      <c r="U177" s="20"/>
    </row>
    <row r="178" spans="1:1021" ht="15" customHeight="1">
      <c r="A178" s="10">
        <v>169</v>
      </c>
      <c r="B178" s="21" t="s">
        <v>149</v>
      </c>
      <c r="C178" s="14" t="s">
        <v>19</v>
      </c>
      <c r="D178" s="10"/>
      <c r="E178" s="21" t="s">
        <v>39</v>
      </c>
      <c r="F178" s="22"/>
      <c r="G178" s="19" t="s">
        <v>22</v>
      </c>
      <c r="H178" s="92"/>
      <c r="I178" s="87"/>
      <c r="J178" s="87"/>
      <c r="K178" s="87"/>
      <c r="L178" s="87"/>
      <c r="M178" s="87"/>
      <c r="N178" s="87"/>
      <c r="O178" s="87"/>
      <c r="P178" s="87"/>
      <c r="Q178" s="90"/>
      <c r="R178" s="20"/>
      <c r="S178" s="20"/>
      <c r="T178" s="18"/>
      <c r="U178" s="20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  <c r="JL178" s="18"/>
      <c r="JM178" s="18"/>
      <c r="JN178" s="18"/>
      <c r="JO178" s="18"/>
      <c r="JP178" s="18"/>
      <c r="JQ178" s="18"/>
      <c r="JR178" s="18"/>
      <c r="JS178" s="18"/>
      <c r="JT178" s="18"/>
      <c r="JU178" s="18"/>
      <c r="JV178" s="18"/>
      <c r="JW178" s="18"/>
      <c r="JX178" s="18"/>
      <c r="JY178" s="18"/>
      <c r="JZ178" s="18"/>
      <c r="KA178" s="18"/>
      <c r="KB178" s="18"/>
      <c r="KC178" s="18"/>
      <c r="KD178" s="18"/>
      <c r="KE178" s="18"/>
      <c r="KF178" s="18"/>
      <c r="KG178" s="18"/>
      <c r="KH178" s="18"/>
      <c r="KI178" s="18"/>
      <c r="KJ178" s="18"/>
      <c r="KK178" s="18"/>
      <c r="KL178" s="18"/>
      <c r="KM178" s="18"/>
      <c r="KN178" s="18"/>
      <c r="KO178" s="18"/>
      <c r="KP178" s="18"/>
      <c r="KQ178" s="18"/>
      <c r="KR178" s="18"/>
      <c r="KS178" s="18"/>
      <c r="KT178" s="18"/>
      <c r="KU178" s="18"/>
      <c r="KV178" s="18"/>
      <c r="KW178" s="18"/>
      <c r="KX178" s="18"/>
      <c r="KY178" s="18"/>
      <c r="KZ178" s="18"/>
      <c r="LA178" s="18"/>
      <c r="LB178" s="18"/>
      <c r="LC178" s="18"/>
      <c r="LD178" s="18"/>
      <c r="LE178" s="18"/>
      <c r="LF178" s="18"/>
      <c r="LG178" s="18"/>
      <c r="LH178" s="18"/>
      <c r="LI178" s="18"/>
      <c r="LJ178" s="18"/>
      <c r="LK178" s="18"/>
      <c r="LL178" s="18"/>
      <c r="LM178" s="18"/>
      <c r="LN178" s="18"/>
      <c r="LO178" s="18"/>
      <c r="LP178" s="18"/>
      <c r="LQ178" s="18"/>
      <c r="LR178" s="18"/>
      <c r="LS178" s="18"/>
      <c r="LT178" s="18"/>
      <c r="LU178" s="18"/>
      <c r="LV178" s="18"/>
      <c r="LW178" s="18"/>
      <c r="LX178" s="18"/>
      <c r="LY178" s="18"/>
      <c r="LZ178" s="18"/>
      <c r="MA178" s="18"/>
      <c r="MB178" s="18"/>
      <c r="MC178" s="18"/>
      <c r="MD178" s="18"/>
      <c r="ME178" s="18"/>
      <c r="MF178" s="18"/>
      <c r="MG178" s="18"/>
      <c r="MH178" s="18"/>
      <c r="MI178" s="18"/>
      <c r="MJ178" s="18"/>
      <c r="MK178" s="18"/>
      <c r="ML178" s="18"/>
      <c r="MM178" s="18"/>
      <c r="MN178" s="18"/>
      <c r="MO178" s="18"/>
      <c r="MP178" s="18"/>
      <c r="MQ178" s="18"/>
      <c r="MR178" s="18"/>
      <c r="MS178" s="18"/>
      <c r="MT178" s="18"/>
      <c r="MU178" s="18"/>
      <c r="MV178" s="18"/>
      <c r="MW178" s="18"/>
      <c r="MX178" s="18"/>
      <c r="MY178" s="18"/>
      <c r="MZ178" s="18"/>
      <c r="NA178" s="18"/>
      <c r="NB178" s="18"/>
      <c r="NC178" s="18"/>
      <c r="ND178" s="18"/>
      <c r="NE178" s="18"/>
      <c r="NF178" s="18"/>
      <c r="NG178" s="18"/>
      <c r="NH178" s="18"/>
      <c r="NI178" s="18"/>
      <c r="NJ178" s="18"/>
      <c r="NK178" s="18"/>
      <c r="NL178" s="18"/>
      <c r="NM178" s="18"/>
      <c r="NN178" s="18"/>
      <c r="NO178" s="18"/>
      <c r="NP178" s="18"/>
      <c r="NQ178" s="18"/>
      <c r="NR178" s="18"/>
      <c r="NS178" s="18"/>
      <c r="NT178" s="18"/>
      <c r="NU178" s="18"/>
      <c r="NV178" s="18"/>
      <c r="NW178" s="18"/>
      <c r="NX178" s="18"/>
      <c r="NY178" s="18"/>
      <c r="NZ178" s="18"/>
      <c r="OA178" s="18"/>
      <c r="OB178" s="18"/>
      <c r="OC178" s="18"/>
      <c r="OD178" s="18"/>
      <c r="OE178" s="18"/>
      <c r="OF178" s="18"/>
      <c r="OG178" s="18"/>
      <c r="OH178" s="18"/>
      <c r="OI178" s="18"/>
      <c r="OJ178" s="18"/>
      <c r="OK178" s="18"/>
      <c r="OL178" s="18"/>
      <c r="OM178" s="18"/>
      <c r="ON178" s="18"/>
      <c r="OO178" s="18"/>
      <c r="OP178" s="18"/>
      <c r="OQ178" s="18"/>
      <c r="OR178" s="18"/>
      <c r="OS178" s="18"/>
      <c r="OT178" s="18"/>
      <c r="OU178" s="18"/>
      <c r="OV178" s="18"/>
      <c r="OW178" s="18"/>
      <c r="OX178" s="18"/>
      <c r="OY178" s="18"/>
      <c r="OZ178" s="18"/>
      <c r="PA178" s="18"/>
      <c r="PB178" s="18"/>
      <c r="PC178" s="18"/>
      <c r="PD178" s="18"/>
      <c r="PE178" s="18"/>
      <c r="PF178" s="18"/>
      <c r="PG178" s="18"/>
      <c r="PH178" s="18"/>
      <c r="PI178" s="18"/>
      <c r="PJ178" s="18"/>
      <c r="PK178" s="18"/>
      <c r="PL178" s="18"/>
      <c r="PM178" s="18"/>
      <c r="PN178" s="18"/>
      <c r="PO178" s="18"/>
      <c r="PP178" s="18"/>
      <c r="PQ178" s="18"/>
      <c r="PR178" s="18"/>
      <c r="PS178" s="18"/>
      <c r="PT178" s="18"/>
      <c r="PU178" s="18"/>
      <c r="PV178" s="18"/>
      <c r="PW178" s="18"/>
      <c r="PX178" s="18"/>
      <c r="PY178" s="18"/>
      <c r="PZ178" s="18"/>
      <c r="QA178" s="18"/>
      <c r="QB178" s="18"/>
      <c r="QC178" s="18"/>
      <c r="QD178" s="18"/>
      <c r="QE178" s="18"/>
      <c r="QF178" s="18"/>
      <c r="QG178" s="18"/>
      <c r="QH178" s="18"/>
      <c r="QI178" s="18"/>
      <c r="QJ178" s="18"/>
      <c r="QK178" s="18"/>
      <c r="QL178" s="18"/>
      <c r="QM178" s="18"/>
      <c r="QN178" s="18"/>
      <c r="QO178" s="18"/>
      <c r="QP178" s="18"/>
      <c r="QQ178" s="18"/>
      <c r="QR178" s="18"/>
      <c r="QS178" s="18"/>
      <c r="QT178" s="18"/>
      <c r="QU178" s="18"/>
      <c r="QV178" s="18"/>
      <c r="QW178" s="18"/>
      <c r="QX178" s="18"/>
      <c r="QY178" s="18"/>
      <c r="QZ178" s="18"/>
      <c r="RA178" s="18"/>
      <c r="RB178" s="18"/>
      <c r="RC178" s="18"/>
      <c r="RD178" s="18"/>
      <c r="RE178" s="18"/>
      <c r="RF178" s="18"/>
      <c r="RG178" s="18"/>
      <c r="RH178" s="18"/>
      <c r="RI178" s="18"/>
      <c r="RJ178" s="18"/>
      <c r="RK178" s="18"/>
      <c r="RL178" s="18"/>
      <c r="RM178" s="18"/>
      <c r="RN178" s="18"/>
      <c r="RO178" s="18"/>
      <c r="RP178" s="18"/>
      <c r="RQ178" s="18"/>
      <c r="RR178" s="18"/>
      <c r="RS178" s="18"/>
      <c r="RT178" s="18"/>
      <c r="RU178" s="18"/>
      <c r="RV178" s="18"/>
      <c r="RW178" s="18"/>
      <c r="RX178" s="18"/>
      <c r="RY178" s="18"/>
      <c r="RZ178" s="18"/>
      <c r="SA178" s="18"/>
      <c r="SB178" s="18"/>
      <c r="SC178" s="18"/>
      <c r="SD178" s="18"/>
      <c r="SE178" s="18"/>
      <c r="SF178" s="18"/>
      <c r="SG178" s="18"/>
      <c r="SH178" s="18"/>
      <c r="SI178" s="18"/>
      <c r="SJ178" s="18"/>
      <c r="SK178" s="18"/>
      <c r="SL178" s="18"/>
      <c r="SM178" s="18"/>
      <c r="SN178" s="18"/>
      <c r="SO178" s="18"/>
      <c r="SP178" s="18"/>
      <c r="SQ178" s="18"/>
      <c r="SR178" s="18"/>
      <c r="SS178" s="18"/>
      <c r="ST178" s="18"/>
      <c r="SU178" s="18"/>
      <c r="SV178" s="18"/>
      <c r="SW178" s="18"/>
      <c r="SX178" s="18"/>
      <c r="SY178" s="18"/>
      <c r="SZ178" s="18"/>
      <c r="TA178" s="18"/>
      <c r="TB178" s="18"/>
      <c r="TC178" s="18"/>
      <c r="TD178" s="18"/>
      <c r="TE178" s="18"/>
      <c r="TF178" s="18"/>
      <c r="TG178" s="18"/>
      <c r="TH178" s="18"/>
      <c r="TI178" s="18"/>
      <c r="TJ178" s="18"/>
      <c r="TK178" s="18"/>
      <c r="TL178" s="18"/>
      <c r="TM178" s="18"/>
      <c r="TN178" s="18"/>
      <c r="TO178" s="18"/>
      <c r="TP178" s="18"/>
      <c r="TQ178" s="18"/>
      <c r="TR178" s="18"/>
      <c r="TS178" s="18"/>
      <c r="TT178" s="18"/>
      <c r="TU178" s="18"/>
      <c r="TV178" s="18"/>
      <c r="TW178" s="18"/>
      <c r="TX178" s="18"/>
      <c r="TY178" s="18"/>
      <c r="TZ178" s="18"/>
      <c r="UA178" s="18"/>
      <c r="UB178" s="18"/>
      <c r="UC178" s="18"/>
      <c r="UD178" s="18"/>
      <c r="UE178" s="18"/>
      <c r="UF178" s="18"/>
      <c r="UG178" s="18"/>
      <c r="UH178" s="18"/>
      <c r="UI178" s="18"/>
      <c r="UJ178" s="18"/>
      <c r="UK178" s="18"/>
      <c r="UL178" s="18"/>
      <c r="UM178" s="18"/>
      <c r="UN178" s="18"/>
      <c r="UO178" s="18"/>
      <c r="UP178" s="18"/>
      <c r="UQ178" s="18"/>
      <c r="UR178" s="18"/>
      <c r="US178" s="18"/>
      <c r="UT178" s="18"/>
      <c r="UU178" s="18"/>
      <c r="UV178" s="18"/>
      <c r="UW178" s="18"/>
      <c r="UX178" s="18"/>
      <c r="UY178" s="18"/>
      <c r="UZ178" s="18"/>
      <c r="VA178" s="18"/>
      <c r="VB178" s="18"/>
      <c r="VC178" s="18"/>
      <c r="VD178" s="18"/>
      <c r="VE178" s="18"/>
      <c r="VF178" s="18"/>
      <c r="VG178" s="18"/>
      <c r="VH178" s="18"/>
      <c r="VI178" s="18"/>
      <c r="VJ178" s="18"/>
      <c r="VK178" s="18"/>
      <c r="VL178" s="18"/>
      <c r="VM178" s="18"/>
      <c r="VN178" s="18"/>
      <c r="VO178" s="18"/>
      <c r="VP178" s="18"/>
      <c r="VQ178" s="18"/>
      <c r="VR178" s="18"/>
      <c r="VS178" s="18"/>
      <c r="VT178" s="18"/>
      <c r="VU178" s="18"/>
      <c r="VV178" s="18"/>
      <c r="VW178" s="18"/>
      <c r="VX178" s="18"/>
      <c r="VY178" s="18"/>
      <c r="VZ178" s="18"/>
      <c r="WA178" s="18"/>
      <c r="WB178" s="18"/>
      <c r="WC178" s="18"/>
      <c r="WD178" s="18"/>
      <c r="WE178" s="18"/>
      <c r="WF178" s="18"/>
      <c r="WG178" s="18"/>
      <c r="WH178" s="18"/>
      <c r="WI178" s="18"/>
      <c r="WJ178" s="18"/>
      <c r="WK178" s="18"/>
      <c r="WL178" s="18"/>
      <c r="WM178" s="18"/>
      <c r="WN178" s="18"/>
      <c r="WO178" s="18"/>
      <c r="WP178" s="18"/>
      <c r="WQ178" s="18"/>
      <c r="WR178" s="18"/>
      <c r="WS178" s="18"/>
      <c r="WT178" s="18"/>
      <c r="WU178" s="18"/>
      <c r="WV178" s="18"/>
      <c r="WW178" s="18"/>
      <c r="WX178" s="18"/>
      <c r="WY178" s="18"/>
      <c r="WZ178" s="18"/>
      <c r="XA178" s="18"/>
      <c r="XB178" s="18"/>
      <c r="XC178" s="18"/>
      <c r="XD178" s="18"/>
      <c r="XE178" s="18"/>
      <c r="XF178" s="18"/>
      <c r="XG178" s="18"/>
      <c r="XH178" s="18"/>
      <c r="XI178" s="18"/>
      <c r="XJ178" s="18"/>
      <c r="XK178" s="18"/>
      <c r="XL178" s="18"/>
      <c r="XM178" s="18"/>
      <c r="XN178" s="18"/>
      <c r="XO178" s="18"/>
      <c r="XP178" s="18"/>
      <c r="XQ178" s="18"/>
      <c r="XR178" s="18"/>
      <c r="XS178" s="18"/>
      <c r="XT178" s="18"/>
      <c r="XU178" s="18"/>
      <c r="XV178" s="18"/>
      <c r="XW178" s="18"/>
      <c r="XX178" s="18"/>
      <c r="XY178" s="18"/>
      <c r="XZ178" s="18"/>
      <c r="YA178" s="18"/>
      <c r="YB178" s="18"/>
      <c r="YC178" s="18"/>
      <c r="YD178" s="18"/>
      <c r="YE178" s="18"/>
      <c r="YF178" s="18"/>
      <c r="YG178" s="18"/>
      <c r="YH178" s="18"/>
      <c r="YI178" s="18"/>
      <c r="YJ178" s="18"/>
      <c r="YK178" s="18"/>
      <c r="YL178" s="18"/>
      <c r="YM178" s="18"/>
      <c r="YN178" s="18"/>
      <c r="YO178" s="18"/>
      <c r="YP178" s="18"/>
      <c r="YQ178" s="18"/>
      <c r="YR178" s="18"/>
      <c r="YS178" s="18"/>
      <c r="YT178" s="18"/>
      <c r="YU178" s="18"/>
      <c r="YV178" s="18"/>
      <c r="YW178" s="18"/>
      <c r="YX178" s="18"/>
      <c r="YY178" s="18"/>
      <c r="YZ178" s="18"/>
      <c r="ZA178" s="18"/>
      <c r="ZB178" s="18"/>
      <c r="ZC178" s="18"/>
      <c r="ZD178" s="18"/>
      <c r="ZE178" s="18"/>
      <c r="ZF178" s="18"/>
      <c r="ZG178" s="18"/>
      <c r="ZH178" s="18"/>
      <c r="ZI178" s="18"/>
      <c r="ZJ178" s="18"/>
      <c r="ZK178" s="18"/>
      <c r="ZL178" s="18"/>
      <c r="ZM178" s="18"/>
      <c r="ZN178" s="18"/>
      <c r="ZO178" s="18"/>
      <c r="ZP178" s="18"/>
      <c r="ZQ178" s="18"/>
      <c r="ZR178" s="18"/>
      <c r="ZS178" s="18"/>
      <c r="ZT178" s="18"/>
      <c r="ZU178" s="18"/>
      <c r="ZV178" s="18"/>
      <c r="ZW178" s="18"/>
      <c r="ZX178" s="18"/>
      <c r="ZY178" s="18"/>
      <c r="ZZ178" s="18"/>
      <c r="AAA178" s="18"/>
      <c r="AAB178" s="18"/>
      <c r="AAC178" s="18"/>
      <c r="AAD178" s="18"/>
      <c r="AAE178" s="18"/>
      <c r="AAF178" s="18"/>
      <c r="AAG178" s="18"/>
      <c r="AAH178" s="18"/>
      <c r="AAI178" s="18"/>
      <c r="AAJ178" s="18"/>
      <c r="AAK178" s="18"/>
      <c r="AAL178" s="18"/>
      <c r="AAM178" s="18"/>
      <c r="AAN178" s="18"/>
      <c r="AAO178" s="18"/>
      <c r="AAP178" s="18"/>
      <c r="AAQ178" s="18"/>
      <c r="AAR178" s="18"/>
      <c r="AAS178" s="18"/>
      <c r="AAT178" s="18"/>
      <c r="AAU178" s="18"/>
      <c r="AAV178" s="18"/>
      <c r="AAW178" s="18"/>
      <c r="AAX178" s="18"/>
      <c r="AAY178" s="18"/>
      <c r="AAZ178" s="18"/>
      <c r="ABA178" s="18"/>
      <c r="ABB178" s="18"/>
      <c r="ABC178" s="18"/>
      <c r="ABD178" s="18"/>
      <c r="ABE178" s="18"/>
      <c r="ABF178" s="18"/>
      <c r="ABG178" s="18"/>
      <c r="ABH178" s="18"/>
      <c r="ABI178" s="18"/>
      <c r="ABJ178" s="18"/>
      <c r="ABK178" s="18"/>
      <c r="ABL178" s="18"/>
      <c r="ABM178" s="18"/>
      <c r="ABN178" s="18"/>
      <c r="ABO178" s="18"/>
      <c r="ABP178" s="18"/>
      <c r="ABQ178" s="18"/>
      <c r="ABR178" s="18"/>
      <c r="ABS178" s="18"/>
      <c r="ABT178" s="18"/>
      <c r="ABU178" s="18"/>
      <c r="ABV178" s="18"/>
      <c r="ABW178" s="18"/>
      <c r="ABX178" s="18"/>
      <c r="ABY178" s="18"/>
      <c r="ABZ178" s="18"/>
      <c r="ACA178" s="18"/>
      <c r="ACB178" s="18"/>
      <c r="ACC178" s="18"/>
      <c r="ACD178" s="18"/>
      <c r="ACE178" s="18"/>
      <c r="ACF178" s="18"/>
      <c r="ACG178" s="18"/>
      <c r="ACH178" s="18"/>
      <c r="ACI178" s="18"/>
      <c r="ACJ178" s="18"/>
      <c r="ACK178" s="18"/>
      <c r="ACL178" s="18"/>
      <c r="ACM178" s="18"/>
      <c r="ACN178" s="18"/>
      <c r="ACO178" s="18"/>
      <c r="ACP178" s="18"/>
      <c r="ACQ178" s="18"/>
      <c r="ACR178" s="18"/>
      <c r="ACS178" s="18"/>
      <c r="ACT178" s="18"/>
      <c r="ACU178" s="18"/>
      <c r="ACV178" s="18"/>
      <c r="ACW178" s="18"/>
      <c r="ACX178" s="18"/>
      <c r="ACY178" s="18"/>
      <c r="ACZ178" s="18"/>
      <c r="ADA178" s="18"/>
      <c r="ADB178" s="18"/>
      <c r="ADC178" s="18"/>
      <c r="ADD178" s="18"/>
      <c r="ADE178" s="18"/>
      <c r="ADF178" s="18"/>
      <c r="ADG178" s="18"/>
      <c r="ADH178" s="18"/>
      <c r="ADI178" s="18"/>
      <c r="ADJ178" s="18"/>
      <c r="ADK178" s="18"/>
      <c r="ADL178" s="18"/>
      <c r="ADM178" s="18"/>
      <c r="ADN178" s="18"/>
      <c r="ADO178" s="18"/>
      <c r="ADP178" s="18"/>
      <c r="ADQ178" s="18"/>
      <c r="ADR178" s="18"/>
      <c r="ADS178" s="18"/>
      <c r="ADT178" s="18"/>
      <c r="ADU178" s="18"/>
      <c r="ADV178" s="18"/>
      <c r="ADW178" s="18"/>
      <c r="ADX178" s="18"/>
      <c r="ADY178" s="18"/>
      <c r="ADZ178" s="18"/>
      <c r="AEA178" s="18"/>
      <c r="AEB178" s="18"/>
      <c r="AEC178" s="18"/>
      <c r="AED178" s="18"/>
      <c r="AEE178" s="18"/>
      <c r="AEF178" s="18"/>
      <c r="AEG178" s="18"/>
      <c r="AEH178" s="18"/>
      <c r="AEI178" s="18"/>
      <c r="AEJ178" s="18"/>
      <c r="AEK178" s="18"/>
      <c r="AEL178" s="18"/>
      <c r="AEM178" s="18"/>
      <c r="AEN178" s="18"/>
      <c r="AEO178" s="18"/>
      <c r="AEP178" s="18"/>
      <c r="AEQ178" s="18"/>
      <c r="AER178" s="18"/>
      <c r="AES178" s="18"/>
      <c r="AET178" s="18"/>
      <c r="AEU178" s="18"/>
      <c r="AEV178" s="18"/>
      <c r="AEW178" s="18"/>
      <c r="AEX178" s="18"/>
      <c r="AEY178" s="18"/>
      <c r="AEZ178" s="18"/>
      <c r="AFA178" s="18"/>
      <c r="AFB178" s="18"/>
      <c r="AFC178" s="18"/>
      <c r="AFD178" s="18"/>
      <c r="AFE178" s="18"/>
      <c r="AFF178" s="18"/>
      <c r="AFG178" s="18"/>
      <c r="AFH178" s="18"/>
      <c r="AFI178" s="18"/>
      <c r="AFJ178" s="18"/>
      <c r="AFK178" s="18"/>
      <c r="AFL178" s="18"/>
      <c r="AFM178" s="18"/>
      <c r="AFN178" s="18"/>
      <c r="AFO178" s="18"/>
      <c r="AFP178" s="18"/>
      <c r="AFQ178" s="18"/>
      <c r="AFR178" s="18"/>
      <c r="AFS178" s="18"/>
      <c r="AFT178" s="18"/>
      <c r="AFU178" s="18"/>
      <c r="AFV178" s="18"/>
      <c r="AFW178" s="18"/>
      <c r="AFX178" s="18"/>
      <c r="AFY178" s="18"/>
      <c r="AFZ178" s="18"/>
      <c r="AGA178" s="18"/>
      <c r="AGB178" s="18"/>
      <c r="AGC178" s="18"/>
      <c r="AGD178" s="18"/>
      <c r="AGE178" s="18"/>
      <c r="AGF178" s="18"/>
      <c r="AGG178" s="18"/>
      <c r="AGH178" s="18"/>
      <c r="AGI178" s="18"/>
      <c r="AGJ178" s="18"/>
      <c r="AGK178" s="18"/>
      <c r="AGL178" s="18"/>
      <c r="AGM178" s="18"/>
      <c r="AGN178" s="18"/>
      <c r="AGO178" s="18"/>
      <c r="AGP178" s="18"/>
      <c r="AGQ178" s="18"/>
      <c r="AGR178" s="18"/>
      <c r="AGS178" s="18"/>
      <c r="AGT178" s="18"/>
      <c r="AGU178" s="18"/>
      <c r="AGV178" s="18"/>
      <c r="AGW178" s="18"/>
      <c r="AGX178" s="18"/>
      <c r="AGY178" s="18"/>
      <c r="AGZ178" s="18"/>
      <c r="AHA178" s="18"/>
      <c r="AHB178" s="18"/>
      <c r="AHC178" s="18"/>
      <c r="AHD178" s="18"/>
      <c r="AHE178" s="18"/>
      <c r="AHF178" s="18"/>
      <c r="AHG178" s="18"/>
      <c r="AHH178" s="18"/>
      <c r="AHI178" s="18"/>
      <c r="AHJ178" s="18"/>
      <c r="AHK178" s="18"/>
      <c r="AHL178" s="18"/>
      <c r="AHM178" s="18"/>
      <c r="AHN178" s="18"/>
      <c r="AHO178" s="18"/>
      <c r="AHP178" s="18"/>
      <c r="AHQ178" s="18"/>
      <c r="AHR178" s="18"/>
      <c r="AHS178" s="18"/>
      <c r="AHT178" s="18"/>
      <c r="AHU178" s="18"/>
      <c r="AHV178" s="18"/>
      <c r="AHW178" s="18"/>
      <c r="AHX178" s="18"/>
      <c r="AHY178" s="18"/>
      <c r="AHZ178" s="18"/>
      <c r="AIA178" s="18"/>
      <c r="AIB178" s="18"/>
      <c r="AIC178" s="18"/>
      <c r="AID178" s="18"/>
      <c r="AIE178" s="18"/>
      <c r="AIF178" s="18"/>
      <c r="AIG178" s="18"/>
      <c r="AIH178" s="18"/>
      <c r="AII178" s="18"/>
      <c r="AIJ178" s="18"/>
      <c r="AIK178" s="18"/>
      <c r="AIL178" s="18"/>
      <c r="AIM178" s="18"/>
      <c r="AIN178" s="18"/>
      <c r="AIO178" s="18"/>
      <c r="AIP178" s="18"/>
      <c r="AIQ178" s="18"/>
      <c r="AIR178" s="18"/>
      <c r="AIS178" s="18"/>
      <c r="AIT178" s="18"/>
      <c r="AIU178" s="18"/>
      <c r="AIV178" s="18"/>
      <c r="AIW178" s="18"/>
      <c r="AIX178" s="18"/>
      <c r="AIY178" s="18"/>
      <c r="AIZ178" s="18"/>
      <c r="AJA178" s="18"/>
      <c r="AJB178" s="18"/>
      <c r="AJC178" s="18"/>
      <c r="AJD178" s="18"/>
      <c r="AJE178" s="18"/>
      <c r="AJF178" s="18"/>
      <c r="AJG178" s="18"/>
      <c r="AJH178" s="18"/>
      <c r="AJI178" s="18"/>
      <c r="AJJ178" s="18"/>
      <c r="AJK178" s="18"/>
      <c r="AJL178" s="18"/>
      <c r="AJM178" s="18"/>
      <c r="AJN178" s="18"/>
      <c r="AJO178" s="18"/>
      <c r="AJP178" s="18"/>
      <c r="AJQ178" s="18"/>
      <c r="AJR178" s="18"/>
      <c r="AJS178" s="18"/>
      <c r="AJT178" s="18"/>
      <c r="AJU178" s="18"/>
      <c r="AJV178" s="18"/>
      <c r="AJW178" s="18"/>
      <c r="AJX178" s="18"/>
      <c r="AJY178" s="18"/>
      <c r="AJZ178" s="18"/>
      <c r="AKA178" s="18"/>
      <c r="AKB178" s="18"/>
      <c r="AKC178" s="18"/>
      <c r="AKD178" s="18"/>
      <c r="AKE178" s="18"/>
      <c r="AKF178" s="18"/>
      <c r="AKG178" s="18"/>
      <c r="AKH178" s="18"/>
      <c r="AKI178" s="18"/>
      <c r="AKJ178" s="18"/>
      <c r="AKK178" s="18"/>
      <c r="AKL178" s="18"/>
      <c r="AKM178" s="18"/>
      <c r="AKN178" s="18"/>
      <c r="AKO178" s="18"/>
      <c r="AKP178" s="18"/>
      <c r="AKQ178" s="18"/>
      <c r="AKR178" s="18"/>
      <c r="AKS178" s="18"/>
      <c r="AKT178" s="18"/>
      <c r="AKU178" s="18"/>
      <c r="AKV178" s="18"/>
      <c r="AKW178" s="18"/>
      <c r="AKX178" s="18"/>
      <c r="AKY178" s="18"/>
      <c r="AKZ178" s="18"/>
      <c r="ALA178" s="18"/>
      <c r="ALB178" s="18"/>
      <c r="ALC178" s="18"/>
      <c r="ALD178" s="18"/>
      <c r="ALE178" s="18"/>
      <c r="ALF178" s="18"/>
      <c r="ALG178" s="18"/>
      <c r="ALH178" s="18"/>
      <c r="ALI178" s="18"/>
      <c r="ALJ178" s="18"/>
      <c r="ALK178" s="18"/>
      <c r="ALL178" s="18"/>
      <c r="ALM178" s="18"/>
      <c r="ALN178" s="18"/>
      <c r="ALO178" s="18"/>
      <c r="ALP178" s="18"/>
      <c r="ALQ178" s="18"/>
      <c r="ALR178" s="18"/>
      <c r="ALS178" s="18"/>
      <c r="ALT178" s="18"/>
      <c r="ALU178" s="18"/>
      <c r="ALV178" s="18"/>
      <c r="ALW178" s="18"/>
      <c r="ALX178" s="18"/>
      <c r="ALY178" s="18"/>
      <c r="ALZ178" s="18"/>
      <c r="AMA178" s="18"/>
      <c r="AMB178" s="18"/>
      <c r="AMC178" s="18"/>
      <c r="AMD178" s="18"/>
      <c r="AME178" s="18"/>
      <c r="AMF178" s="18"/>
      <c r="AMG178" s="18"/>
    </row>
    <row r="179" spans="1:1021" ht="15" customHeight="1">
      <c r="A179" s="10">
        <v>170</v>
      </c>
      <c r="B179" s="21" t="s">
        <v>149</v>
      </c>
      <c r="C179" s="14" t="s">
        <v>19</v>
      </c>
      <c r="D179" s="10"/>
      <c r="E179" s="21" t="s">
        <v>39</v>
      </c>
      <c r="F179" s="22"/>
      <c r="G179" s="19" t="s">
        <v>25</v>
      </c>
      <c r="H179" s="80"/>
      <c r="I179" s="84"/>
      <c r="J179" s="84"/>
      <c r="K179" s="84"/>
      <c r="L179" s="84"/>
      <c r="M179" s="84"/>
      <c r="N179" s="84"/>
      <c r="O179" s="84"/>
      <c r="P179" s="84"/>
      <c r="Q179" s="84"/>
      <c r="R179" s="18"/>
    </row>
    <row r="180" spans="1:1021" ht="15" customHeight="1">
      <c r="A180" s="10">
        <v>171</v>
      </c>
      <c r="B180" s="21" t="s">
        <v>150</v>
      </c>
      <c r="C180" s="14" t="s">
        <v>19</v>
      </c>
      <c r="D180" s="10"/>
      <c r="E180" s="21" t="s">
        <v>39</v>
      </c>
      <c r="F180" s="22"/>
      <c r="G180" s="19" t="s">
        <v>22</v>
      </c>
      <c r="H180" s="92"/>
      <c r="I180" s="87"/>
      <c r="J180" s="87"/>
      <c r="K180" s="87"/>
      <c r="L180" s="87"/>
      <c r="M180" s="87"/>
      <c r="N180" s="87"/>
      <c r="O180" s="93"/>
      <c r="P180" s="93"/>
      <c r="Q180" s="90"/>
      <c r="R180" s="20"/>
      <c r="S180" s="20"/>
      <c r="U180" s="20"/>
    </row>
    <row r="181" spans="1:1021" ht="15" customHeight="1">
      <c r="A181" s="10">
        <v>172</v>
      </c>
      <c r="B181" s="21" t="s">
        <v>150</v>
      </c>
      <c r="C181" s="14" t="s">
        <v>19</v>
      </c>
      <c r="D181" s="43"/>
      <c r="E181" s="21" t="s">
        <v>39</v>
      </c>
      <c r="F181" s="44"/>
      <c r="G181" s="19" t="s">
        <v>25</v>
      </c>
      <c r="H181" s="167"/>
      <c r="I181" s="84"/>
      <c r="J181" s="84"/>
      <c r="K181" s="84"/>
      <c r="L181" s="84"/>
      <c r="M181" s="84"/>
      <c r="N181" s="84"/>
      <c r="O181" s="95"/>
      <c r="P181" s="84"/>
      <c r="Q181" s="84"/>
      <c r="R181" s="18"/>
    </row>
    <row r="182" spans="1:1021" ht="15" customHeight="1">
      <c r="A182" s="10">
        <v>173</v>
      </c>
      <c r="B182" s="21" t="s">
        <v>151</v>
      </c>
      <c r="C182" s="14" t="s">
        <v>19</v>
      </c>
      <c r="D182" s="43"/>
      <c r="E182" s="21" t="s">
        <v>39</v>
      </c>
      <c r="F182" s="23"/>
      <c r="G182" s="19" t="s">
        <v>22</v>
      </c>
      <c r="H182" s="177"/>
      <c r="I182" s="87"/>
      <c r="J182" s="87"/>
      <c r="K182" s="87"/>
      <c r="L182" s="87"/>
      <c r="M182" s="87"/>
      <c r="N182" s="87"/>
      <c r="O182" s="93"/>
      <c r="P182" s="93"/>
      <c r="Q182" s="90"/>
      <c r="R182" s="20"/>
      <c r="S182" s="20"/>
      <c r="U182" s="20"/>
    </row>
    <row r="183" spans="1:1021" ht="15" customHeight="1">
      <c r="A183" s="10">
        <v>174</v>
      </c>
      <c r="B183" s="21" t="s">
        <v>151</v>
      </c>
      <c r="C183" s="14"/>
      <c r="D183" s="10"/>
      <c r="E183" s="21"/>
      <c r="F183" s="23"/>
      <c r="G183" s="19" t="s">
        <v>25</v>
      </c>
      <c r="H183" s="80"/>
      <c r="I183" s="84"/>
      <c r="J183" s="84"/>
      <c r="K183" s="84"/>
      <c r="L183" s="84"/>
      <c r="M183" s="84"/>
      <c r="N183" s="84"/>
      <c r="O183" s="95"/>
      <c r="P183" s="95"/>
      <c r="Q183" s="13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8"/>
      <c r="ALB183" s="18"/>
      <c r="ALC183" s="18"/>
      <c r="ALD183" s="18"/>
      <c r="ALE183" s="18"/>
      <c r="ALF183" s="18"/>
      <c r="ALG183" s="18"/>
      <c r="ALH183" s="18"/>
      <c r="ALI183" s="18"/>
      <c r="ALJ183" s="18"/>
      <c r="ALK183" s="18"/>
      <c r="ALL183" s="18"/>
      <c r="ALM183" s="18"/>
      <c r="ALN183" s="18"/>
      <c r="ALO183" s="18"/>
      <c r="ALP183" s="18"/>
      <c r="ALQ183" s="18"/>
      <c r="ALR183" s="18"/>
      <c r="ALS183" s="18"/>
      <c r="ALT183" s="18"/>
      <c r="ALU183" s="18"/>
      <c r="ALV183" s="18"/>
      <c r="ALW183" s="18"/>
      <c r="ALX183" s="18"/>
      <c r="ALY183" s="18"/>
      <c r="ALZ183" s="18"/>
      <c r="AMA183" s="18"/>
      <c r="AMB183" s="18"/>
      <c r="AMC183" s="18"/>
      <c r="AMD183" s="18"/>
      <c r="AME183" s="18"/>
      <c r="AMF183" s="18"/>
      <c r="AMG183" s="18"/>
    </row>
    <row r="184" spans="1:1021" ht="15" customHeight="1">
      <c r="A184" s="10">
        <v>175</v>
      </c>
      <c r="B184" s="21" t="s">
        <v>152</v>
      </c>
      <c r="C184" s="14" t="s">
        <v>19</v>
      </c>
      <c r="D184" s="10"/>
      <c r="E184" s="21" t="s">
        <v>39</v>
      </c>
      <c r="F184" s="23"/>
      <c r="G184" s="19" t="s">
        <v>22</v>
      </c>
      <c r="H184" s="92"/>
      <c r="I184" s="87"/>
      <c r="J184" s="87"/>
      <c r="K184" s="87"/>
      <c r="L184" s="87"/>
      <c r="M184" s="87"/>
      <c r="N184" s="87"/>
      <c r="O184" s="93"/>
      <c r="P184" s="93"/>
      <c r="Q184" s="90"/>
      <c r="R184" s="20"/>
      <c r="S184" s="20"/>
      <c r="T184" s="18"/>
      <c r="U184" s="20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</row>
    <row r="185" spans="1:1021" s="3" customFormat="1" ht="15" customHeight="1">
      <c r="A185" s="10">
        <v>176</v>
      </c>
      <c r="B185" s="21" t="s">
        <v>152</v>
      </c>
      <c r="C185" s="14" t="s">
        <v>19</v>
      </c>
      <c r="D185" s="10"/>
      <c r="E185" s="21" t="s">
        <v>39</v>
      </c>
      <c r="F185" s="22"/>
      <c r="G185" s="19" t="s">
        <v>25</v>
      </c>
      <c r="H185" s="80"/>
      <c r="I185" s="104"/>
      <c r="J185" s="104"/>
      <c r="K185" s="104"/>
      <c r="L185" s="104"/>
      <c r="M185" s="104"/>
      <c r="N185" s="104"/>
      <c r="O185" s="121"/>
      <c r="P185" s="104"/>
      <c r="Q185" s="104"/>
    </row>
    <row r="186" spans="1:1021" s="3" customFormat="1" ht="15" customHeight="1">
      <c r="A186" s="10">
        <v>177</v>
      </c>
      <c r="B186" s="29" t="s">
        <v>153</v>
      </c>
      <c r="C186" s="14" t="s">
        <v>19</v>
      </c>
      <c r="D186" s="10"/>
      <c r="E186" s="21" t="s">
        <v>43</v>
      </c>
      <c r="F186" s="22"/>
      <c r="G186" s="19" t="s">
        <v>44</v>
      </c>
      <c r="H186" s="80"/>
      <c r="I186" s="105"/>
      <c r="J186" s="105"/>
      <c r="K186" s="104"/>
      <c r="L186" s="106"/>
      <c r="M186" s="105"/>
      <c r="N186" s="107"/>
      <c r="O186" s="108"/>
      <c r="P186" s="108"/>
      <c r="Q186" s="107"/>
      <c r="R186" s="18"/>
    </row>
    <row r="187" spans="1:1021" s="3" customFormat="1" ht="15" customHeight="1">
      <c r="A187" s="10">
        <v>178</v>
      </c>
      <c r="B187" s="21" t="s">
        <v>153</v>
      </c>
      <c r="C187" s="14" t="s">
        <v>19</v>
      </c>
      <c r="D187" s="10"/>
      <c r="E187" s="21" t="s">
        <v>43</v>
      </c>
      <c r="F187" s="23"/>
      <c r="G187" s="19" t="s">
        <v>22</v>
      </c>
      <c r="H187" s="92">
        <v>2</v>
      </c>
      <c r="I187" s="87"/>
      <c r="J187" s="87"/>
      <c r="K187" s="87"/>
      <c r="L187" s="87"/>
      <c r="M187" s="87"/>
      <c r="N187" s="87"/>
      <c r="O187" s="93"/>
      <c r="P187" s="93"/>
      <c r="Q187" s="90"/>
      <c r="R187" s="20"/>
      <c r="S187" s="20"/>
      <c r="U187" s="20"/>
    </row>
    <row r="188" spans="1:1021" s="3" customFormat="1" ht="15" customHeight="1">
      <c r="A188" s="10">
        <v>179</v>
      </c>
      <c r="B188" s="21" t="s">
        <v>153</v>
      </c>
      <c r="C188" s="14" t="s">
        <v>19</v>
      </c>
      <c r="D188" s="10"/>
      <c r="E188" s="21" t="s">
        <v>39</v>
      </c>
      <c r="F188" s="22"/>
      <c r="G188" s="19" t="s">
        <v>25</v>
      </c>
      <c r="H188" s="80"/>
      <c r="I188" s="84"/>
      <c r="J188" s="84"/>
      <c r="K188" s="84"/>
      <c r="L188" s="84"/>
      <c r="M188" s="84"/>
      <c r="N188" s="84"/>
      <c r="O188" s="95"/>
      <c r="P188" s="84"/>
      <c r="Q188" s="84"/>
      <c r="R188" s="18"/>
    </row>
    <row r="189" spans="1:1021" s="3" customFormat="1" ht="15" customHeight="1">
      <c r="A189" s="10">
        <v>180</v>
      </c>
      <c r="B189" s="21" t="s">
        <v>154</v>
      </c>
      <c r="C189" s="14" t="s">
        <v>19</v>
      </c>
      <c r="D189" s="10"/>
      <c r="E189" s="21" t="s">
        <v>24</v>
      </c>
      <c r="F189" s="22"/>
      <c r="G189" s="19" t="s">
        <v>22</v>
      </c>
      <c r="H189" s="92"/>
      <c r="I189" s="87"/>
      <c r="J189" s="87"/>
      <c r="K189" s="87"/>
      <c r="L189" s="87"/>
      <c r="M189" s="87"/>
      <c r="N189" s="87"/>
      <c r="O189" s="93"/>
      <c r="P189" s="93"/>
      <c r="Q189" s="90"/>
      <c r="R189" s="20"/>
      <c r="S189" s="20"/>
      <c r="U189" s="20"/>
    </row>
    <row r="190" spans="1:1021" s="3" customFormat="1" ht="15" customHeight="1">
      <c r="A190" s="10">
        <v>181</v>
      </c>
      <c r="B190" s="21" t="s">
        <v>155</v>
      </c>
      <c r="C190" s="14" t="s">
        <v>19</v>
      </c>
      <c r="D190" s="10"/>
      <c r="E190" s="21"/>
      <c r="F190" s="23"/>
      <c r="G190" s="19" t="s">
        <v>22</v>
      </c>
      <c r="H190" s="92"/>
      <c r="I190" s="87"/>
      <c r="J190" s="87"/>
      <c r="K190" s="87"/>
      <c r="L190" s="87"/>
      <c r="M190" s="87"/>
      <c r="N190" s="87"/>
      <c r="O190" s="93"/>
      <c r="P190" s="93"/>
      <c r="Q190" s="90"/>
      <c r="R190" s="20"/>
      <c r="S190" s="20"/>
      <c r="U190" s="20"/>
    </row>
    <row r="191" spans="1:1021" s="3" customFormat="1" ht="15" customHeight="1">
      <c r="A191" s="10">
        <v>182</v>
      </c>
      <c r="B191" s="21" t="s">
        <v>156</v>
      </c>
      <c r="C191" s="14" t="s">
        <v>19</v>
      </c>
      <c r="D191" s="10"/>
      <c r="E191" s="21" t="s">
        <v>24</v>
      </c>
      <c r="F191" s="23"/>
      <c r="G191" s="19" t="s">
        <v>22</v>
      </c>
      <c r="H191" s="92"/>
      <c r="I191" s="87"/>
      <c r="J191" s="87"/>
      <c r="K191" s="87"/>
      <c r="L191" s="87"/>
      <c r="M191" s="87"/>
      <c r="N191" s="87"/>
      <c r="O191" s="93"/>
      <c r="P191" s="93"/>
      <c r="Q191" s="90"/>
      <c r="R191" s="20"/>
      <c r="S191" s="20"/>
      <c r="U191" s="20"/>
    </row>
    <row r="192" spans="1:1021" s="3" customFormat="1" ht="15" customHeight="1">
      <c r="A192" s="10">
        <v>183</v>
      </c>
      <c r="B192" s="21" t="s">
        <v>156</v>
      </c>
      <c r="C192" s="14" t="s">
        <v>19</v>
      </c>
      <c r="D192" s="10"/>
      <c r="E192" s="21" t="s">
        <v>39</v>
      </c>
      <c r="F192" s="29"/>
      <c r="G192" s="19" t="s">
        <v>25</v>
      </c>
      <c r="H192" s="96"/>
      <c r="I192" s="178"/>
      <c r="J192" s="178"/>
      <c r="K192" s="178"/>
      <c r="L192" s="178"/>
      <c r="M192" s="178"/>
      <c r="N192" s="178"/>
      <c r="O192" s="179"/>
      <c r="P192" s="178"/>
      <c r="Q192" s="178"/>
    </row>
    <row r="193" spans="1:1021" s="3" customFormat="1" ht="15" customHeight="1">
      <c r="A193" s="10">
        <v>184</v>
      </c>
      <c r="B193" s="21" t="s">
        <v>157</v>
      </c>
      <c r="C193" s="14" t="s">
        <v>19</v>
      </c>
      <c r="D193" s="10"/>
      <c r="E193" s="21" t="s">
        <v>158</v>
      </c>
      <c r="F193" s="22"/>
      <c r="G193" s="19" t="s">
        <v>21</v>
      </c>
      <c r="H193" s="80"/>
      <c r="I193" s="115"/>
      <c r="J193" s="127"/>
      <c r="K193" s="143"/>
      <c r="L193" s="143"/>
      <c r="M193" s="127"/>
      <c r="N193" s="84"/>
      <c r="O193" s="84"/>
      <c r="P193" s="84"/>
      <c r="Q193" s="84"/>
    </row>
    <row r="194" spans="1:1021" s="3" customFormat="1" ht="15" customHeight="1">
      <c r="A194" s="10">
        <v>185</v>
      </c>
      <c r="B194" s="21" t="s">
        <v>157</v>
      </c>
      <c r="C194" s="14" t="s">
        <v>19</v>
      </c>
      <c r="D194" s="10"/>
      <c r="E194" s="21"/>
      <c r="F194" s="23"/>
      <c r="G194" s="19" t="s">
        <v>22</v>
      </c>
      <c r="H194" s="92"/>
      <c r="I194" s="87"/>
      <c r="J194" s="87"/>
      <c r="K194" s="87"/>
      <c r="L194" s="87"/>
      <c r="M194" s="87"/>
      <c r="N194" s="87"/>
      <c r="O194" s="93"/>
      <c r="P194" s="93"/>
      <c r="Q194" s="90"/>
      <c r="R194" s="20"/>
      <c r="S194" s="20"/>
      <c r="U194" s="20"/>
    </row>
    <row r="195" spans="1:1021" s="3" customFormat="1" ht="15" customHeight="1">
      <c r="A195" s="10">
        <v>186</v>
      </c>
      <c r="B195" s="21" t="s">
        <v>159</v>
      </c>
      <c r="C195" s="14"/>
      <c r="D195" s="10"/>
      <c r="E195" s="21"/>
      <c r="F195" s="23"/>
      <c r="G195" s="19"/>
      <c r="H195" s="92"/>
      <c r="I195" s="87"/>
      <c r="J195" s="87"/>
      <c r="K195" s="87"/>
      <c r="L195" s="87"/>
      <c r="M195" s="87"/>
      <c r="N195" s="87"/>
      <c r="O195" s="93"/>
      <c r="P195" s="93"/>
      <c r="Q195" s="90"/>
      <c r="R195" s="20"/>
      <c r="S195" s="20"/>
      <c r="U195" s="20"/>
    </row>
    <row r="196" spans="1:1021" s="3" customFormat="1" ht="15" customHeight="1">
      <c r="A196" s="10">
        <v>187</v>
      </c>
      <c r="B196" s="21" t="s">
        <v>159</v>
      </c>
      <c r="C196" s="14"/>
      <c r="D196" s="10"/>
      <c r="E196" s="21"/>
      <c r="F196" s="23"/>
      <c r="G196" s="19" t="s">
        <v>33</v>
      </c>
      <c r="H196" s="92"/>
      <c r="I196" s="87"/>
      <c r="J196" s="87"/>
      <c r="K196" s="87"/>
      <c r="L196" s="87"/>
      <c r="M196" s="87"/>
      <c r="N196" s="87"/>
      <c r="O196" s="93"/>
      <c r="P196" s="93"/>
      <c r="Q196" s="90"/>
      <c r="R196" s="20"/>
      <c r="S196" s="20"/>
      <c r="U196" s="20"/>
    </row>
    <row r="197" spans="1:1021" s="3" customFormat="1" ht="15" customHeight="1">
      <c r="A197" s="10">
        <v>188</v>
      </c>
      <c r="B197" s="21" t="s">
        <v>160</v>
      </c>
      <c r="C197" s="14"/>
      <c r="D197" s="10"/>
      <c r="E197" s="21"/>
      <c r="F197" s="22"/>
      <c r="G197" s="19" t="s">
        <v>33</v>
      </c>
      <c r="H197" s="92"/>
      <c r="I197" s="87"/>
      <c r="J197" s="87"/>
      <c r="K197" s="90"/>
      <c r="L197" s="90"/>
      <c r="M197" s="87"/>
      <c r="N197" s="87"/>
      <c r="O197" s="93"/>
      <c r="P197" s="93"/>
      <c r="Q197" s="90"/>
    </row>
    <row r="198" spans="1:1021" s="3" customFormat="1" ht="15" customHeight="1">
      <c r="A198" s="10">
        <v>189</v>
      </c>
      <c r="B198" s="39" t="s">
        <v>161</v>
      </c>
      <c r="C198" s="14" t="s">
        <v>38</v>
      </c>
      <c r="D198" s="11"/>
      <c r="E198" s="21" t="s">
        <v>24</v>
      </c>
      <c r="F198" s="46"/>
      <c r="G198" s="19" t="s">
        <v>25</v>
      </c>
      <c r="H198" s="96"/>
      <c r="I198" s="97"/>
      <c r="J198" s="97"/>
      <c r="K198" s="180"/>
      <c r="L198" s="180"/>
      <c r="M198" s="84"/>
      <c r="N198" s="97"/>
      <c r="O198" s="128"/>
      <c r="P198" s="128"/>
      <c r="Q198" s="84"/>
      <c r="R198" s="18"/>
    </row>
    <row r="199" spans="1:1021" s="3" customFormat="1" ht="15" customHeight="1">
      <c r="A199" s="10">
        <v>190</v>
      </c>
      <c r="B199" s="47" t="s">
        <v>161</v>
      </c>
      <c r="C199" s="48" t="s">
        <v>38</v>
      </c>
      <c r="D199" s="11"/>
      <c r="E199" s="39"/>
      <c r="F199" s="26"/>
      <c r="G199" s="27" t="s">
        <v>22</v>
      </c>
      <c r="H199" s="116">
        <v>2</v>
      </c>
      <c r="I199" s="87"/>
      <c r="J199" s="87"/>
      <c r="K199" s="87"/>
      <c r="L199" s="87"/>
      <c r="M199" s="87"/>
      <c r="N199" s="87"/>
      <c r="O199" s="93"/>
      <c r="P199" s="93"/>
      <c r="Q199" s="90"/>
      <c r="R199" s="20"/>
      <c r="S199" s="20"/>
      <c r="U199" s="20"/>
    </row>
    <row r="200" spans="1:1021" s="3" customFormat="1" ht="15" customHeight="1">
      <c r="A200" s="10">
        <v>191</v>
      </c>
      <c r="B200" s="39" t="s">
        <v>162</v>
      </c>
      <c r="C200" s="14"/>
      <c r="D200" s="11"/>
      <c r="E200" s="21"/>
      <c r="F200" s="46"/>
      <c r="G200" s="19" t="s">
        <v>25</v>
      </c>
      <c r="H200" s="96"/>
      <c r="I200" s="104"/>
      <c r="J200" s="104"/>
      <c r="K200" s="104"/>
      <c r="L200" s="104"/>
      <c r="M200" s="104"/>
      <c r="N200" s="104"/>
      <c r="O200" s="121"/>
      <c r="P200" s="104"/>
      <c r="Q200" s="104"/>
    </row>
    <row r="201" spans="1:1021" s="3" customFormat="1" ht="15" customHeight="1">
      <c r="A201" s="10">
        <v>192</v>
      </c>
      <c r="B201" s="29" t="s">
        <v>163</v>
      </c>
      <c r="C201" s="14" t="s">
        <v>19</v>
      </c>
      <c r="D201" s="10"/>
      <c r="E201" s="21" t="s">
        <v>43</v>
      </c>
      <c r="F201" s="22"/>
      <c r="G201" s="19" t="s">
        <v>44</v>
      </c>
      <c r="H201" s="80">
        <v>2</v>
      </c>
      <c r="I201" s="105"/>
      <c r="J201" s="105"/>
      <c r="K201" s="104"/>
      <c r="L201" s="106"/>
      <c r="M201" s="105"/>
      <c r="N201" s="107"/>
      <c r="O201" s="108"/>
      <c r="P201" s="108"/>
      <c r="Q201" s="107"/>
      <c r="R201" s="18"/>
    </row>
    <row r="202" spans="1:1021" s="3" customFormat="1" ht="15" customHeight="1">
      <c r="A202" s="10">
        <v>193</v>
      </c>
      <c r="B202" s="39" t="s">
        <v>164</v>
      </c>
      <c r="C202" s="48" t="s">
        <v>19</v>
      </c>
      <c r="D202" s="11"/>
      <c r="E202" s="39" t="s">
        <v>24</v>
      </c>
      <c r="F202" s="26"/>
      <c r="G202" s="27" t="s">
        <v>22</v>
      </c>
      <c r="H202" s="116">
        <v>1</v>
      </c>
      <c r="I202" s="87"/>
      <c r="J202" s="87"/>
      <c r="K202" s="87"/>
      <c r="L202" s="87"/>
      <c r="M202" s="87"/>
      <c r="N202" s="87"/>
      <c r="O202" s="93"/>
      <c r="P202" s="93"/>
      <c r="Q202" s="90"/>
      <c r="R202" s="20"/>
      <c r="S202" s="20"/>
      <c r="U202" s="20"/>
    </row>
    <row r="203" spans="1:1021" s="3" customFormat="1" ht="15" customHeight="1">
      <c r="A203" s="10">
        <v>194</v>
      </c>
      <c r="B203" s="21" t="s">
        <v>164</v>
      </c>
      <c r="C203" s="49" t="s">
        <v>19</v>
      </c>
      <c r="D203" s="50"/>
      <c r="E203" s="21" t="s">
        <v>24</v>
      </c>
      <c r="F203" s="51"/>
      <c r="G203" s="19" t="s">
        <v>25</v>
      </c>
      <c r="H203" s="181"/>
      <c r="I203" s="178"/>
      <c r="J203" s="178"/>
      <c r="K203" s="178"/>
      <c r="L203" s="178"/>
      <c r="M203" s="104"/>
      <c r="N203" s="178"/>
      <c r="O203" s="179"/>
      <c r="P203" s="179"/>
      <c r="Q203" s="104"/>
      <c r="R203" s="18"/>
    </row>
    <row r="204" spans="1:1021" s="3" customFormat="1" ht="15" customHeight="1">
      <c r="A204" s="10">
        <v>195</v>
      </c>
      <c r="B204" s="21" t="s">
        <v>165</v>
      </c>
      <c r="C204" s="42" t="s">
        <v>19</v>
      </c>
      <c r="D204" s="43"/>
      <c r="E204" s="21" t="s">
        <v>20</v>
      </c>
      <c r="F204" s="52"/>
      <c r="G204" s="19" t="s">
        <v>22</v>
      </c>
      <c r="H204" s="177"/>
      <c r="I204" s="87"/>
      <c r="J204" s="87"/>
      <c r="K204" s="87"/>
      <c r="L204" s="87"/>
      <c r="M204" s="87"/>
      <c r="N204" s="87"/>
      <c r="O204" s="87"/>
      <c r="P204" s="87"/>
      <c r="Q204" s="90"/>
      <c r="R204" s="20"/>
      <c r="S204" s="20"/>
      <c r="U204" s="20"/>
    </row>
    <row r="205" spans="1:1021" s="3" customFormat="1" ht="15" customHeight="1">
      <c r="A205" s="10">
        <v>196</v>
      </c>
      <c r="B205" s="21" t="s">
        <v>165</v>
      </c>
      <c r="C205" s="14" t="s">
        <v>19</v>
      </c>
      <c r="D205" s="10"/>
      <c r="E205" s="21" t="s">
        <v>20</v>
      </c>
      <c r="F205" s="22"/>
      <c r="G205" s="19" t="s">
        <v>21</v>
      </c>
      <c r="H205" s="80"/>
      <c r="I205" s="115"/>
      <c r="J205" s="127"/>
      <c r="K205" s="143"/>
      <c r="L205" s="143"/>
      <c r="M205" s="127"/>
      <c r="N205" s="83"/>
      <c r="O205" s="122"/>
      <c r="P205" s="122"/>
      <c r="Q205" s="84"/>
      <c r="R205" s="18"/>
    </row>
    <row r="206" spans="1:1021" s="3" customFormat="1" ht="15" customHeight="1">
      <c r="A206" s="10">
        <v>197</v>
      </c>
      <c r="B206" s="21" t="s">
        <v>166</v>
      </c>
      <c r="C206" s="42" t="s">
        <v>38</v>
      </c>
      <c r="D206" s="22" t="s">
        <v>167</v>
      </c>
      <c r="E206" s="21" t="s">
        <v>24</v>
      </c>
      <c r="F206" s="23"/>
      <c r="G206" s="19" t="s">
        <v>22</v>
      </c>
      <c r="H206" s="177"/>
      <c r="I206" s="87"/>
      <c r="J206" s="87"/>
      <c r="K206" s="87"/>
      <c r="L206" s="87"/>
      <c r="M206" s="87"/>
      <c r="N206" s="87"/>
      <c r="O206" s="93"/>
      <c r="P206" s="93"/>
      <c r="Q206" s="90"/>
      <c r="R206" s="20"/>
      <c r="S206" s="20"/>
      <c r="U206" s="20"/>
    </row>
    <row r="207" spans="1:1021" s="18" customFormat="1" ht="15" customHeight="1">
      <c r="A207" s="10">
        <v>198</v>
      </c>
      <c r="B207" s="21" t="s">
        <v>168</v>
      </c>
      <c r="C207" s="14" t="s">
        <v>19</v>
      </c>
      <c r="D207" s="10"/>
      <c r="E207" s="21" t="s">
        <v>24</v>
      </c>
      <c r="F207" s="23"/>
      <c r="G207" s="19" t="s">
        <v>22</v>
      </c>
      <c r="H207" s="92">
        <v>1</v>
      </c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T207" s="3"/>
      <c r="U207" s="20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</row>
    <row r="208" spans="1:1021" s="18" customFormat="1" ht="15" customHeight="1">
      <c r="A208" s="10">
        <v>199</v>
      </c>
      <c r="B208" s="21" t="s">
        <v>169</v>
      </c>
      <c r="C208" s="14" t="s">
        <v>19</v>
      </c>
      <c r="D208" s="10"/>
      <c r="E208" s="21" t="s">
        <v>43</v>
      </c>
      <c r="F208" s="22"/>
      <c r="G208" s="17" t="s">
        <v>44</v>
      </c>
      <c r="H208" s="96"/>
      <c r="I208" s="182"/>
      <c r="J208" s="182"/>
      <c r="K208" s="183"/>
      <c r="L208" s="184"/>
      <c r="M208" s="105"/>
      <c r="N208" s="107"/>
      <c r="O208" s="108"/>
      <c r="P208" s="107"/>
      <c r="Q208" s="107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</row>
    <row r="209" spans="1:1021" ht="15" customHeight="1">
      <c r="A209" s="10">
        <v>200</v>
      </c>
      <c r="B209" s="13" t="s">
        <v>169</v>
      </c>
      <c r="C209" s="53" t="s">
        <v>19</v>
      </c>
      <c r="D209" s="10"/>
      <c r="E209" s="21" t="s">
        <v>43</v>
      </c>
      <c r="F209" s="22"/>
      <c r="G209" s="17" t="s">
        <v>22</v>
      </c>
      <c r="H209" s="96"/>
      <c r="I209" s="182"/>
      <c r="J209" s="182"/>
      <c r="K209" s="183"/>
      <c r="L209" s="184"/>
      <c r="M209" s="105"/>
      <c r="N209" s="185"/>
      <c r="O209" s="185"/>
      <c r="P209" s="185"/>
      <c r="Q209" s="90"/>
      <c r="R209" s="20"/>
      <c r="S209" s="20"/>
      <c r="U209" s="20"/>
    </row>
    <row r="210" spans="1:1021" ht="15" customHeight="1">
      <c r="A210" s="10">
        <v>201</v>
      </c>
      <c r="B210" s="21" t="s">
        <v>170</v>
      </c>
      <c r="C210" s="48" t="s">
        <v>19</v>
      </c>
      <c r="D210" s="10"/>
      <c r="E210" s="21" t="s">
        <v>32</v>
      </c>
      <c r="F210" s="22"/>
      <c r="G210" s="19" t="s">
        <v>22</v>
      </c>
      <c r="H210" s="92"/>
      <c r="I210" s="87"/>
      <c r="J210" s="87"/>
      <c r="K210" s="87"/>
      <c r="L210" s="87"/>
      <c r="M210" s="87"/>
      <c r="N210" s="87"/>
      <c r="O210" s="93"/>
      <c r="P210" s="93"/>
      <c r="Q210" s="90"/>
      <c r="R210" s="20"/>
      <c r="S210" s="20"/>
      <c r="U210" s="20"/>
    </row>
    <row r="211" spans="1:1021" ht="15" customHeight="1">
      <c r="A211" s="10">
        <v>202</v>
      </c>
      <c r="B211" s="21" t="s">
        <v>171</v>
      </c>
      <c r="C211" s="48" t="s">
        <v>19</v>
      </c>
      <c r="D211" s="10"/>
      <c r="E211" s="21" t="s">
        <v>43</v>
      </c>
      <c r="F211" s="23"/>
      <c r="G211" s="19" t="s">
        <v>22</v>
      </c>
      <c r="H211" s="92"/>
      <c r="I211" s="87"/>
      <c r="J211" s="87"/>
      <c r="K211" s="87"/>
      <c r="L211" s="87"/>
      <c r="M211" s="87"/>
      <c r="N211" s="87"/>
      <c r="O211" s="99"/>
      <c r="P211" s="99"/>
      <c r="Q211" s="90"/>
      <c r="R211" s="20"/>
      <c r="S211" s="20"/>
      <c r="U211" s="20"/>
    </row>
    <row r="212" spans="1:1021" ht="15" customHeight="1">
      <c r="A212" s="10">
        <v>203</v>
      </c>
      <c r="B212" s="21" t="s">
        <v>171</v>
      </c>
      <c r="C212" s="48" t="s">
        <v>19</v>
      </c>
      <c r="D212" s="10"/>
      <c r="E212" s="21" t="s">
        <v>43</v>
      </c>
      <c r="F212" s="22"/>
      <c r="G212" s="19" t="s">
        <v>44</v>
      </c>
      <c r="H212" s="80"/>
      <c r="I212" s="105"/>
      <c r="J212" s="105"/>
      <c r="K212" s="104"/>
      <c r="L212" s="106"/>
      <c r="M212" s="105"/>
      <c r="N212" s="107"/>
      <c r="O212" s="107"/>
      <c r="P212" s="107"/>
      <c r="Q212" s="107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18"/>
      <c r="AMA212" s="18"/>
      <c r="AMB212" s="18"/>
      <c r="AMC212" s="18"/>
      <c r="AMD212" s="18"/>
      <c r="AME212" s="18"/>
      <c r="AMF212" s="18"/>
      <c r="AMG212" s="18"/>
    </row>
    <row r="213" spans="1:1021" ht="15" customHeight="1">
      <c r="A213" s="10">
        <v>204</v>
      </c>
      <c r="B213" s="21" t="s">
        <v>172</v>
      </c>
      <c r="C213" s="14" t="s">
        <v>19</v>
      </c>
      <c r="D213" s="10"/>
      <c r="E213" s="21" t="s">
        <v>173</v>
      </c>
      <c r="F213" s="23"/>
      <c r="G213" s="19" t="s">
        <v>22</v>
      </c>
      <c r="H213" s="92">
        <v>3</v>
      </c>
      <c r="I213" s="87"/>
      <c r="J213" s="87"/>
      <c r="K213" s="87"/>
      <c r="L213" s="87"/>
      <c r="M213" s="87"/>
      <c r="N213" s="87"/>
      <c r="O213" s="93"/>
      <c r="P213" s="93"/>
      <c r="Q213" s="90"/>
      <c r="R213" s="20"/>
      <c r="S213" s="20"/>
      <c r="U213" s="20"/>
    </row>
    <row r="214" spans="1:1021" ht="15" customHeight="1">
      <c r="A214" s="10">
        <v>205</v>
      </c>
      <c r="B214" s="21" t="s">
        <v>174</v>
      </c>
      <c r="C214" s="14" t="s">
        <v>19</v>
      </c>
      <c r="D214" s="10"/>
      <c r="E214" s="21" t="s">
        <v>24</v>
      </c>
      <c r="F214" s="23"/>
      <c r="G214" s="19" t="s">
        <v>22</v>
      </c>
      <c r="H214" s="92"/>
      <c r="I214" s="87"/>
      <c r="J214" s="87"/>
      <c r="K214" s="90"/>
      <c r="L214" s="90"/>
      <c r="M214" s="87"/>
      <c r="N214" s="87"/>
      <c r="O214" s="93"/>
      <c r="P214" s="93"/>
      <c r="Q214" s="90"/>
      <c r="R214" s="20"/>
      <c r="S214" s="20"/>
      <c r="U214" s="20"/>
    </row>
    <row r="215" spans="1:1021" ht="15" customHeight="1">
      <c r="A215" s="10">
        <v>206</v>
      </c>
      <c r="B215" s="21" t="s">
        <v>175</v>
      </c>
      <c r="C215" s="14"/>
      <c r="D215" s="10"/>
      <c r="E215" s="21"/>
      <c r="F215" s="23"/>
      <c r="G215" s="19" t="s">
        <v>22</v>
      </c>
      <c r="H215" s="92">
        <v>1</v>
      </c>
      <c r="I215" s="87"/>
      <c r="J215" s="87"/>
      <c r="K215" s="90"/>
      <c r="L215" s="90"/>
      <c r="M215" s="87"/>
      <c r="N215" s="87"/>
      <c r="O215" s="93"/>
      <c r="P215" s="93"/>
      <c r="Q215" s="90"/>
      <c r="R215" s="20"/>
      <c r="S215" s="20"/>
      <c r="U215" s="20"/>
    </row>
    <row r="216" spans="1:1021" ht="15" customHeight="1">
      <c r="A216" s="10">
        <v>207</v>
      </c>
      <c r="B216" s="21" t="s">
        <v>176</v>
      </c>
      <c r="C216" s="14" t="s">
        <v>19</v>
      </c>
      <c r="D216" s="10"/>
      <c r="E216" s="21" t="s">
        <v>177</v>
      </c>
      <c r="F216" s="22"/>
      <c r="G216" s="19" t="s">
        <v>22</v>
      </c>
      <c r="H216" s="92"/>
      <c r="I216" s="87"/>
      <c r="J216" s="87"/>
      <c r="K216" s="90"/>
      <c r="L216" s="90"/>
      <c r="M216" s="87"/>
      <c r="N216" s="87"/>
      <c r="O216" s="93"/>
      <c r="P216" s="93"/>
      <c r="Q216" s="90"/>
      <c r="R216" s="20"/>
      <c r="S216" s="20"/>
      <c r="U216" s="20"/>
    </row>
    <row r="217" spans="1:1021" ht="15" customHeight="1">
      <c r="A217" s="10">
        <v>208</v>
      </c>
      <c r="B217" s="21" t="s">
        <v>176</v>
      </c>
      <c r="C217" s="14"/>
      <c r="D217" s="21"/>
      <c r="E217" s="21"/>
      <c r="F217" s="21"/>
      <c r="G217" s="19" t="s">
        <v>33</v>
      </c>
      <c r="H217" s="80">
        <v>1</v>
      </c>
      <c r="I217" s="103"/>
      <c r="J217" s="103"/>
      <c r="K217" s="104"/>
      <c r="L217" s="104"/>
      <c r="M217" s="84"/>
      <c r="N217" s="155"/>
      <c r="O217" s="186"/>
      <c r="P217" s="155"/>
      <c r="Q217" s="84"/>
      <c r="R217" s="18"/>
    </row>
    <row r="218" spans="1:1021" s="3" customFormat="1" ht="15" customHeight="1">
      <c r="A218" s="10">
        <v>209</v>
      </c>
      <c r="B218" s="21" t="s">
        <v>178</v>
      </c>
      <c r="C218" s="14"/>
      <c r="D218" s="10"/>
      <c r="E218" s="21"/>
      <c r="F218" s="22"/>
      <c r="G218" s="19" t="s">
        <v>44</v>
      </c>
      <c r="H218" s="80">
        <v>2</v>
      </c>
      <c r="I218" s="105"/>
      <c r="J218" s="105"/>
      <c r="K218" s="104"/>
      <c r="L218" s="106"/>
      <c r="M218" s="105"/>
      <c r="N218" s="107"/>
      <c r="O218" s="108"/>
      <c r="P218" s="107"/>
      <c r="Q218" s="107"/>
    </row>
    <row r="219" spans="1:1021" ht="15" customHeight="1">
      <c r="A219" s="10">
        <v>210</v>
      </c>
      <c r="B219" s="21" t="s">
        <v>179</v>
      </c>
      <c r="C219" s="14" t="s">
        <v>19</v>
      </c>
      <c r="D219" s="10"/>
      <c r="E219" s="21" t="s">
        <v>24</v>
      </c>
      <c r="F219" s="23"/>
      <c r="G219" s="19" t="s">
        <v>22</v>
      </c>
      <c r="H219" s="92"/>
      <c r="I219" s="87"/>
      <c r="J219" s="87"/>
      <c r="K219" s="87"/>
      <c r="L219" s="87"/>
      <c r="M219" s="87"/>
      <c r="N219" s="87"/>
      <c r="O219" s="93"/>
      <c r="P219" s="93"/>
      <c r="Q219" s="90"/>
      <c r="R219" s="20"/>
      <c r="S219" s="20"/>
      <c r="U219" s="20"/>
    </row>
    <row r="220" spans="1:1021" s="18" customFormat="1" ht="15" customHeight="1">
      <c r="A220" s="10">
        <v>211</v>
      </c>
      <c r="B220" s="21" t="s">
        <v>179</v>
      </c>
      <c r="C220" s="14" t="s">
        <v>19</v>
      </c>
      <c r="D220" s="10"/>
      <c r="E220" s="21" t="s">
        <v>24</v>
      </c>
      <c r="F220" s="22"/>
      <c r="G220" s="19" t="s">
        <v>25</v>
      </c>
      <c r="H220" s="80"/>
      <c r="I220" s="104"/>
      <c r="J220" s="104"/>
      <c r="K220" s="104"/>
      <c r="L220" s="104"/>
      <c r="M220" s="104"/>
      <c r="N220" s="104"/>
      <c r="O220" s="121"/>
      <c r="P220" s="121"/>
      <c r="Q220" s="104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ht="15" customHeight="1">
      <c r="A221" s="10">
        <v>212</v>
      </c>
      <c r="B221" s="21" t="s">
        <v>180</v>
      </c>
      <c r="C221" s="14" t="s">
        <v>19</v>
      </c>
      <c r="D221" s="10"/>
      <c r="E221" s="21" t="s">
        <v>24</v>
      </c>
      <c r="F221" s="23"/>
      <c r="G221" s="19" t="s">
        <v>22</v>
      </c>
      <c r="H221" s="92">
        <v>2</v>
      </c>
      <c r="I221" s="87"/>
      <c r="J221" s="87"/>
      <c r="K221" s="87"/>
      <c r="L221" s="87"/>
      <c r="M221" s="87"/>
      <c r="N221" s="87"/>
      <c r="O221" s="93"/>
      <c r="P221" s="93"/>
      <c r="Q221" s="90"/>
      <c r="R221" s="20"/>
      <c r="S221" s="20"/>
      <c r="T221" s="18"/>
      <c r="U221" s="20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18"/>
      <c r="AMA221" s="18"/>
      <c r="AMB221" s="18"/>
      <c r="AMC221" s="18"/>
      <c r="AMD221" s="18"/>
      <c r="AME221" s="18"/>
      <c r="AMF221" s="18"/>
      <c r="AMG221" s="18"/>
    </row>
    <row r="222" spans="1:1021" s="3" customFormat="1" ht="15" customHeight="1">
      <c r="A222" s="10">
        <v>213</v>
      </c>
      <c r="B222" s="21" t="s">
        <v>180</v>
      </c>
      <c r="C222" s="14" t="s">
        <v>19</v>
      </c>
      <c r="D222" s="10"/>
      <c r="E222" s="21" t="s">
        <v>24</v>
      </c>
      <c r="F222" s="22"/>
      <c r="G222" s="19" t="s">
        <v>25</v>
      </c>
      <c r="H222" s="80"/>
      <c r="I222" s="104"/>
      <c r="J222" s="104"/>
      <c r="K222" s="104"/>
      <c r="L222" s="104"/>
      <c r="M222" s="104"/>
      <c r="N222" s="104"/>
      <c r="O222" s="121"/>
      <c r="P222" s="121"/>
      <c r="Q222" s="104"/>
      <c r="R222" s="18"/>
    </row>
    <row r="223" spans="1:1021" s="3" customFormat="1" ht="15" customHeight="1">
      <c r="A223" s="10">
        <v>214</v>
      </c>
      <c r="B223" s="21" t="s">
        <v>181</v>
      </c>
      <c r="C223" s="14"/>
      <c r="D223" s="11"/>
      <c r="E223" s="21"/>
      <c r="F223" s="23"/>
      <c r="G223" s="19" t="s">
        <v>25</v>
      </c>
      <c r="H223" s="116"/>
      <c r="I223" s="87"/>
      <c r="J223" s="87"/>
      <c r="K223" s="87"/>
      <c r="L223" s="87"/>
      <c r="M223" s="87"/>
      <c r="N223" s="146"/>
      <c r="O223" s="147"/>
      <c r="P223" s="146"/>
      <c r="Q223" s="90"/>
    </row>
    <row r="224" spans="1:1021" s="3" customFormat="1" ht="15" customHeight="1">
      <c r="A224" s="10">
        <v>215</v>
      </c>
      <c r="B224" s="29" t="s">
        <v>182</v>
      </c>
      <c r="C224" s="14"/>
      <c r="D224" s="10"/>
      <c r="E224" s="21"/>
      <c r="F224" s="22"/>
      <c r="G224" s="19" t="s">
        <v>22</v>
      </c>
      <c r="H224" s="92"/>
      <c r="I224" s="87"/>
      <c r="J224" s="87"/>
      <c r="K224" s="87"/>
      <c r="L224" s="87"/>
      <c r="M224" s="87"/>
      <c r="N224" s="146"/>
      <c r="O224" s="146"/>
      <c r="P224" s="146"/>
      <c r="Q224" s="90"/>
      <c r="R224" s="20"/>
      <c r="S224" s="20"/>
      <c r="U224" s="20"/>
    </row>
    <row r="225" spans="1:21" s="18" customFormat="1" ht="15" customHeight="1">
      <c r="A225" s="10">
        <v>216</v>
      </c>
      <c r="B225" s="21" t="s">
        <v>183</v>
      </c>
      <c r="C225" s="14" t="s">
        <v>19</v>
      </c>
      <c r="D225" s="10"/>
      <c r="E225" s="21" t="s">
        <v>24</v>
      </c>
      <c r="F225" s="22"/>
      <c r="G225" s="19" t="s">
        <v>22</v>
      </c>
      <c r="H225" s="92"/>
      <c r="I225" s="87"/>
      <c r="J225" s="87"/>
      <c r="K225" s="87"/>
      <c r="L225" s="87"/>
      <c r="M225" s="87"/>
      <c r="N225" s="146"/>
      <c r="O225" s="146"/>
      <c r="P225" s="146"/>
      <c r="Q225" s="90"/>
      <c r="R225" s="20"/>
      <c r="S225" s="20"/>
      <c r="U225" s="20"/>
    </row>
    <row r="226" spans="1:21" s="18" customFormat="1" ht="15" customHeight="1">
      <c r="A226" s="10">
        <v>217</v>
      </c>
      <c r="B226" s="21" t="s">
        <v>184</v>
      </c>
      <c r="C226" s="14"/>
      <c r="D226" s="10"/>
      <c r="E226" s="21"/>
      <c r="F226" s="23"/>
      <c r="G226" s="19" t="s">
        <v>22</v>
      </c>
      <c r="H226" s="92"/>
      <c r="I226" s="87"/>
      <c r="J226" s="87"/>
      <c r="K226" s="87"/>
      <c r="L226" s="87"/>
      <c r="M226" s="87"/>
      <c r="N226" s="146"/>
      <c r="O226" s="147"/>
      <c r="P226" s="146"/>
      <c r="Q226" s="90"/>
      <c r="R226" s="20"/>
      <c r="S226" s="20"/>
      <c r="U226" s="20"/>
    </row>
    <row r="227" spans="1:21" s="18" customFormat="1" ht="15" customHeight="1">
      <c r="A227" s="10">
        <v>218</v>
      </c>
      <c r="B227" s="21" t="s">
        <v>184</v>
      </c>
      <c r="C227" s="42" t="s">
        <v>19</v>
      </c>
      <c r="D227" s="43"/>
      <c r="E227" s="21" t="s">
        <v>24</v>
      </c>
      <c r="F227" s="52"/>
      <c r="G227" s="19" t="s">
        <v>25</v>
      </c>
      <c r="H227" s="167"/>
      <c r="I227" s="104"/>
      <c r="J227" s="104"/>
      <c r="K227" s="104"/>
      <c r="L227" s="104"/>
      <c r="M227" s="104"/>
      <c r="N227" s="104"/>
      <c r="O227" s="121"/>
      <c r="P227" s="104"/>
      <c r="Q227" s="104"/>
    </row>
    <row r="228" spans="1:21" s="3" customFormat="1" ht="15" customHeight="1">
      <c r="A228" s="10">
        <v>219</v>
      </c>
      <c r="B228" s="21" t="s">
        <v>185</v>
      </c>
      <c r="C228" s="14" t="s">
        <v>19</v>
      </c>
      <c r="D228" s="21"/>
      <c r="E228" s="21" t="s">
        <v>24</v>
      </c>
      <c r="F228" s="21"/>
      <c r="G228" s="19" t="s">
        <v>25</v>
      </c>
      <c r="H228" s="80"/>
      <c r="I228" s="84"/>
      <c r="J228" s="84"/>
      <c r="K228" s="94"/>
      <c r="L228" s="94"/>
      <c r="M228" s="84"/>
      <c r="N228" s="84"/>
      <c r="O228" s="84"/>
      <c r="P228" s="84"/>
      <c r="Q228" s="84"/>
    </row>
    <row r="229" spans="1:21" s="3" customFormat="1" ht="15" customHeight="1">
      <c r="A229" s="10">
        <v>220</v>
      </c>
      <c r="B229" s="21" t="s">
        <v>186</v>
      </c>
      <c r="C229" s="14"/>
      <c r="D229" s="21"/>
      <c r="E229" s="21"/>
      <c r="F229" s="22"/>
      <c r="G229" s="19" t="s">
        <v>22</v>
      </c>
      <c r="H229" s="92"/>
      <c r="I229" s="87"/>
      <c r="J229" s="87"/>
      <c r="K229" s="187"/>
      <c r="L229" s="187"/>
      <c r="M229" s="87"/>
      <c r="N229" s="87"/>
      <c r="O229" s="87"/>
      <c r="P229" s="87"/>
      <c r="Q229" s="90"/>
      <c r="R229" s="20"/>
      <c r="S229" s="20"/>
      <c r="U229" s="20"/>
    </row>
    <row r="230" spans="1:21" s="3" customFormat="1" ht="15" customHeight="1">
      <c r="A230" s="10">
        <v>221</v>
      </c>
      <c r="B230" s="21" t="s">
        <v>187</v>
      </c>
      <c r="C230" s="14" t="s">
        <v>19</v>
      </c>
      <c r="D230" s="10"/>
      <c r="E230" s="21" t="s">
        <v>188</v>
      </c>
      <c r="F230" s="23"/>
      <c r="G230" s="19" t="s">
        <v>22</v>
      </c>
      <c r="H230" s="92"/>
      <c r="I230" s="87"/>
      <c r="J230" s="87"/>
      <c r="K230" s="87"/>
      <c r="L230" s="87"/>
      <c r="M230" s="87"/>
      <c r="N230" s="87"/>
      <c r="O230" s="90"/>
      <c r="P230" s="90"/>
      <c r="Q230" s="90"/>
      <c r="R230" s="20"/>
      <c r="S230" s="20"/>
      <c r="U230" s="20"/>
    </row>
    <row r="231" spans="1:21" s="3" customFormat="1" ht="15" customHeight="1">
      <c r="A231" s="10">
        <v>222</v>
      </c>
      <c r="B231" s="21" t="s">
        <v>189</v>
      </c>
      <c r="C231" s="14"/>
      <c r="D231" s="10"/>
      <c r="E231" s="21"/>
      <c r="F231" s="23"/>
      <c r="G231" s="19" t="s">
        <v>25</v>
      </c>
      <c r="H231" s="80"/>
      <c r="I231" s="84"/>
      <c r="J231" s="84"/>
      <c r="K231" s="84"/>
      <c r="L231" s="84"/>
      <c r="M231" s="84"/>
      <c r="N231" s="84"/>
      <c r="O231" s="84"/>
      <c r="P231" s="84"/>
      <c r="Q231" s="138"/>
      <c r="R231" s="18"/>
    </row>
    <row r="232" spans="1:21" s="3" customFormat="1" ht="15" customHeight="1">
      <c r="A232" s="10">
        <v>223</v>
      </c>
      <c r="B232" s="21" t="s">
        <v>190</v>
      </c>
      <c r="C232" s="14" t="s">
        <v>19</v>
      </c>
      <c r="D232" s="10"/>
      <c r="E232" s="21" t="s">
        <v>24</v>
      </c>
      <c r="F232" s="23"/>
      <c r="G232" s="19" t="s">
        <v>22</v>
      </c>
      <c r="H232" s="92"/>
      <c r="I232" s="87"/>
      <c r="J232" s="87"/>
      <c r="K232" s="87"/>
      <c r="L232" s="87"/>
      <c r="M232" s="87"/>
      <c r="N232" s="87"/>
      <c r="O232" s="87"/>
      <c r="P232" s="87"/>
      <c r="Q232" s="90"/>
      <c r="R232" s="20"/>
      <c r="S232" s="20"/>
      <c r="U232" s="20"/>
    </row>
    <row r="233" spans="1:21" s="3" customFormat="1" ht="15" customHeight="1">
      <c r="A233" s="10">
        <v>224</v>
      </c>
      <c r="B233" s="21" t="s">
        <v>191</v>
      </c>
      <c r="C233" s="14" t="s">
        <v>19</v>
      </c>
      <c r="D233" s="10"/>
      <c r="E233" s="21" t="s">
        <v>24</v>
      </c>
      <c r="F233" s="23"/>
      <c r="G233" s="19" t="s">
        <v>22</v>
      </c>
      <c r="H233" s="92">
        <v>1</v>
      </c>
      <c r="I233" s="87"/>
      <c r="J233" s="87"/>
      <c r="K233" s="90"/>
      <c r="L233" s="90"/>
      <c r="M233" s="87"/>
      <c r="N233" s="87"/>
      <c r="O233" s="99"/>
      <c r="P233" s="99"/>
      <c r="Q233" s="90"/>
      <c r="R233" s="20"/>
      <c r="S233" s="20"/>
      <c r="U233" s="20"/>
    </row>
    <row r="234" spans="1:21" s="3" customFormat="1" ht="15" customHeight="1">
      <c r="A234" s="10">
        <v>225</v>
      </c>
      <c r="B234" s="21" t="s">
        <v>192</v>
      </c>
      <c r="C234" s="14"/>
      <c r="D234" s="10"/>
      <c r="E234" s="21"/>
      <c r="F234" s="22"/>
      <c r="G234" s="19" t="s">
        <v>33</v>
      </c>
      <c r="H234" s="80"/>
      <c r="I234" s="84"/>
      <c r="J234" s="84"/>
      <c r="K234" s="138"/>
      <c r="L234" s="138"/>
      <c r="M234" s="84"/>
      <c r="N234" s="84"/>
      <c r="O234" s="95"/>
      <c r="P234" s="84"/>
      <c r="Q234" s="138"/>
      <c r="R234" s="18"/>
    </row>
    <row r="235" spans="1:21" s="3" customFormat="1" ht="15" customHeight="1">
      <c r="A235" s="10">
        <v>226</v>
      </c>
      <c r="B235" s="21" t="s">
        <v>192</v>
      </c>
      <c r="C235" s="14"/>
      <c r="D235" s="10"/>
      <c r="E235" s="21"/>
      <c r="F235" s="23"/>
      <c r="G235" s="19" t="s">
        <v>25</v>
      </c>
      <c r="H235" s="80"/>
      <c r="I235" s="84"/>
      <c r="J235" s="84"/>
      <c r="K235" s="84"/>
      <c r="L235" s="84"/>
      <c r="M235" s="84"/>
      <c r="N235" s="84"/>
      <c r="O235" s="95"/>
      <c r="P235" s="95"/>
      <c r="Q235" s="138"/>
      <c r="R235" s="18"/>
    </row>
    <row r="236" spans="1:21" s="3" customFormat="1" ht="15" customHeight="1">
      <c r="A236" s="10">
        <v>227</v>
      </c>
      <c r="B236" s="21" t="s">
        <v>192</v>
      </c>
      <c r="C236" s="14"/>
      <c r="D236" s="10"/>
      <c r="E236" s="21"/>
      <c r="F236" s="23"/>
      <c r="G236" s="19" t="s">
        <v>22</v>
      </c>
      <c r="H236" s="92"/>
      <c r="I236" s="87"/>
      <c r="J236" s="87"/>
      <c r="K236" s="90"/>
      <c r="L236" s="90"/>
      <c r="M236" s="87"/>
      <c r="N236" s="87"/>
      <c r="O236" s="99"/>
      <c r="P236" s="99"/>
      <c r="Q236" s="90"/>
      <c r="R236" s="20"/>
      <c r="S236" s="20"/>
      <c r="U236" s="20"/>
    </row>
    <row r="237" spans="1:21" s="3" customFormat="1" ht="15" customHeight="1">
      <c r="A237" s="10">
        <v>228</v>
      </c>
      <c r="B237" s="21" t="s">
        <v>192</v>
      </c>
      <c r="C237" s="14"/>
      <c r="D237" s="10"/>
      <c r="E237" s="21"/>
      <c r="F237" s="23"/>
      <c r="G237" s="19" t="s">
        <v>47</v>
      </c>
      <c r="H237" s="92"/>
      <c r="I237" s="87"/>
      <c r="J237" s="87"/>
      <c r="K237" s="90"/>
      <c r="L237" s="90"/>
      <c r="M237" s="87"/>
      <c r="N237" s="87"/>
      <c r="O237" s="93"/>
      <c r="P237" s="93"/>
      <c r="Q237" s="90"/>
      <c r="R237" s="18"/>
    </row>
    <row r="238" spans="1:21" s="3" customFormat="1" ht="15" customHeight="1">
      <c r="A238" s="10">
        <v>229</v>
      </c>
      <c r="B238" s="21" t="s">
        <v>193</v>
      </c>
      <c r="C238" s="14"/>
      <c r="D238" s="10"/>
      <c r="E238" s="21"/>
      <c r="F238" s="22"/>
      <c r="G238" s="19" t="s">
        <v>25</v>
      </c>
      <c r="H238" s="80"/>
      <c r="I238" s="104"/>
      <c r="J238" s="104"/>
      <c r="K238" s="104"/>
      <c r="L238" s="104"/>
      <c r="M238" s="104"/>
      <c r="N238" s="104"/>
      <c r="O238" s="121"/>
      <c r="P238" s="104"/>
      <c r="Q238" s="104"/>
    </row>
    <row r="239" spans="1:21" s="3" customFormat="1" ht="15" customHeight="1">
      <c r="A239" s="10">
        <v>230</v>
      </c>
      <c r="B239" s="21" t="s">
        <v>194</v>
      </c>
      <c r="C239" s="14"/>
      <c r="D239" s="10"/>
      <c r="E239" s="21"/>
      <c r="F239" s="23"/>
      <c r="G239" s="19" t="s">
        <v>22</v>
      </c>
      <c r="H239" s="92"/>
      <c r="I239" s="87"/>
      <c r="J239" s="87"/>
      <c r="K239" s="90"/>
      <c r="L239" s="90"/>
      <c r="M239" s="87"/>
      <c r="N239" s="87"/>
      <c r="O239" s="99"/>
      <c r="P239" s="90"/>
      <c r="Q239" s="90"/>
      <c r="R239" s="20"/>
      <c r="S239" s="20"/>
      <c r="U239" s="20"/>
    </row>
    <row r="240" spans="1:21" s="3" customFormat="1" ht="15" customHeight="1">
      <c r="A240" s="10">
        <v>231</v>
      </c>
      <c r="B240" s="54" t="s">
        <v>194</v>
      </c>
      <c r="C240" s="14" t="s">
        <v>19</v>
      </c>
      <c r="D240" s="10"/>
      <c r="E240" s="35" t="s">
        <v>24</v>
      </c>
      <c r="F240" s="22"/>
      <c r="G240" s="19" t="s">
        <v>25</v>
      </c>
      <c r="H240" s="80"/>
      <c r="I240" s="104"/>
      <c r="J240" s="104"/>
      <c r="K240" s="104"/>
      <c r="L240" s="104"/>
      <c r="M240" s="104"/>
      <c r="N240" s="104"/>
      <c r="O240" s="104"/>
      <c r="P240" s="104"/>
      <c r="Q240" s="104"/>
      <c r="R240" s="18"/>
    </row>
    <row r="241" spans="1:1021" s="3" customFormat="1" ht="15" customHeight="1">
      <c r="A241" s="10">
        <v>232</v>
      </c>
      <c r="B241" s="21" t="s">
        <v>195</v>
      </c>
      <c r="C241" s="14" t="s">
        <v>19</v>
      </c>
      <c r="D241" s="10"/>
      <c r="E241" s="21" t="s">
        <v>196</v>
      </c>
      <c r="F241" s="23"/>
      <c r="G241" s="19" t="s">
        <v>22</v>
      </c>
      <c r="H241" s="92"/>
      <c r="I241" s="87"/>
      <c r="J241" s="87"/>
      <c r="K241" s="87"/>
      <c r="L241" s="87"/>
      <c r="M241" s="87"/>
      <c r="N241" s="87"/>
      <c r="O241" s="90"/>
      <c r="P241" s="90"/>
      <c r="Q241" s="90"/>
      <c r="R241" s="20"/>
      <c r="S241" s="20"/>
      <c r="U241" s="20"/>
    </row>
    <row r="242" spans="1:1021" s="3" customFormat="1" ht="15" customHeight="1">
      <c r="A242" s="10">
        <v>233</v>
      </c>
      <c r="B242" s="21" t="s">
        <v>197</v>
      </c>
      <c r="C242" s="14" t="s">
        <v>54</v>
      </c>
      <c r="D242" s="10" t="s">
        <v>69</v>
      </c>
      <c r="E242" s="21" t="s">
        <v>24</v>
      </c>
      <c r="F242" s="23"/>
      <c r="G242" s="19" t="s">
        <v>22</v>
      </c>
      <c r="H242" s="92"/>
      <c r="I242" s="87"/>
      <c r="J242" s="87"/>
      <c r="K242" s="87"/>
      <c r="L242" s="87"/>
      <c r="M242" s="87"/>
      <c r="N242" s="87"/>
      <c r="O242" s="93"/>
      <c r="P242" s="93"/>
      <c r="Q242" s="90"/>
      <c r="R242" s="20"/>
      <c r="S242" s="20"/>
      <c r="U242" s="20"/>
    </row>
    <row r="243" spans="1:1021" s="3" customFormat="1" ht="15" customHeight="1">
      <c r="A243" s="10">
        <v>234</v>
      </c>
      <c r="B243" s="21" t="s">
        <v>197</v>
      </c>
      <c r="C243" s="14" t="s">
        <v>54</v>
      </c>
      <c r="D243" s="10" t="s">
        <v>69</v>
      </c>
      <c r="E243" s="21" t="s">
        <v>24</v>
      </c>
      <c r="F243" s="21"/>
      <c r="G243" s="19" t="s">
        <v>25</v>
      </c>
      <c r="H243" s="96"/>
      <c r="I243" s="97"/>
      <c r="J243" s="97"/>
      <c r="K243" s="97"/>
      <c r="L243" s="97"/>
      <c r="M243" s="84"/>
      <c r="N243" s="170"/>
      <c r="O243" s="188"/>
      <c r="P243" s="188"/>
      <c r="Q243" s="84"/>
      <c r="R243" s="18"/>
    </row>
    <row r="244" spans="1:1021" s="3" customFormat="1" ht="15" customHeight="1">
      <c r="A244" s="10">
        <v>235</v>
      </c>
      <c r="B244" s="21" t="s">
        <v>198</v>
      </c>
      <c r="C244" s="14" t="s">
        <v>19</v>
      </c>
      <c r="D244" s="10"/>
      <c r="E244" s="21" t="s">
        <v>199</v>
      </c>
      <c r="F244" s="23"/>
      <c r="G244" s="19" t="s">
        <v>22</v>
      </c>
      <c r="H244" s="92"/>
      <c r="I244" s="87"/>
      <c r="J244" s="87"/>
      <c r="K244" s="87"/>
      <c r="L244" s="87"/>
      <c r="M244" s="87"/>
      <c r="N244" s="87"/>
      <c r="O244" s="90"/>
      <c r="P244" s="90"/>
      <c r="Q244" s="90"/>
      <c r="R244" s="20"/>
      <c r="S244" s="20"/>
      <c r="U244" s="20"/>
    </row>
    <row r="245" spans="1:1021" s="3" customFormat="1" ht="15" customHeight="1">
      <c r="A245" s="10">
        <v>236</v>
      </c>
      <c r="B245" s="21" t="s">
        <v>192</v>
      </c>
      <c r="C245" s="14"/>
      <c r="D245" s="10"/>
      <c r="E245" s="21"/>
      <c r="F245" s="23"/>
      <c r="G245" s="19" t="s">
        <v>21</v>
      </c>
      <c r="H245" s="92"/>
      <c r="I245" s="87"/>
      <c r="J245" s="87"/>
      <c r="K245" s="87"/>
      <c r="L245" s="87"/>
      <c r="M245" s="87"/>
      <c r="N245" s="87"/>
      <c r="O245" s="99"/>
      <c r="P245" s="99"/>
      <c r="Q245" s="90"/>
    </row>
    <row r="246" spans="1:1021" s="3" customFormat="1" ht="15" customHeight="1">
      <c r="A246" s="10">
        <v>237</v>
      </c>
      <c r="B246" s="21" t="s">
        <v>198</v>
      </c>
      <c r="C246" s="14" t="s">
        <v>19</v>
      </c>
      <c r="D246" s="10"/>
      <c r="E246" s="21" t="s">
        <v>199</v>
      </c>
      <c r="F246" s="22"/>
      <c r="G246" s="19" t="s">
        <v>21</v>
      </c>
      <c r="H246" s="80"/>
      <c r="I246" s="115"/>
      <c r="J246" s="127"/>
      <c r="K246" s="143"/>
      <c r="L246" s="143"/>
      <c r="M246" s="127"/>
      <c r="N246" s="84"/>
      <c r="O246" s="95"/>
      <c r="P246" s="95"/>
      <c r="Q246" s="84"/>
      <c r="R246" s="18"/>
    </row>
    <row r="247" spans="1:1021" s="3" customFormat="1" ht="15" customHeight="1">
      <c r="A247" s="10">
        <v>238</v>
      </c>
      <c r="B247" s="21" t="s">
        <v>200</v>
      </c>
      <c r="C247" s="14" t="s">
        <v>19</v>
      </c>
      <c r="D247" s="10"/>
      <c r="E247" s="21" t="s">
        <v>78</v>
      </c>
      <c r="F247" s="23"/>
      <c r="G247" s="19" t="s">
        <v>22</v>
      </c>
      <c r="H247" s="92"/>
      <c r="I247" s="163"/>
      <c r="J247" s="87"/>
      <c r="K247" s="90"/>
      <c r="L247" s="90"/>
      <c r="M247" s="87"/>
      <c r="N247" s="87"/>
      <c r="O247" s="87"/>
      <c r="P247" s="87"/>
      <c r="Q247" s="90"/>
      <c r="R247" s="20"/>
      <c r="S247" s="20"/>
      <c r="U247" s="20"/>
    </row>
    <row r="248" spans="1:1021" s="3" customFormat="1" ht="15" customHeight="1">
      <c r="A248" s="10">
        <v>239</v>
      </c>
      <c r="B248" s="21" t="s">
        <v>200</v>
      </c>
      <c r="C248" s="14" t="s">
        <v>19</v>
      </c>
      <c r="D248" s="10"/>
      <c r="E248" s="21" t="s">
        <v>78</v>
      </c>
      <c r="F248" s="34"/>
      <c r="G248" s="19" t="s">
        <v>47</v>
      </c>
      <c r="H248" s="80"/>
      <c r="I248" s="189"/>
      <c r="J248" s="190"/>
      <c r="K248" s="191"/>
      <c r="L248" s="191"/>
      <c r="M248" s="190"/>
      <c r="N248" s="190"/>
      <c r="O248" s="192"/>
      <c r="P248" s="193"/>
      <c r="Q248" s="194"/>
    </row>
    <row r="249" spans="1:1021" s="3" customFormat="1" ht="15" customHeight="1">
      <c r="A249" s="10">
        <v>240</v>
      </c>
      <c r="B249" s="21" t="s">
        <v>201</v>
      </c>
      <c r="C249" s="14" t="s">
        <v>19</v>
      </c>
      <c r="D249" s="10"/>
      <c r="E249" s="21"/>
      <c r="F249" s="44"/>
      <c r="G249" s="19" t="s">
        <v>22</v>
      </c>
      <c r="H249" s="92">
        <v>3</v>
      </c>
      <c r="I249" s="87"/>
      <c r="J249" s="87"/>
      <c r="K249" s="90"/>
      <c r="L249" s="90"/>
      <c r="M249" s="87"/>
      <c r="N249" s="175"/>
      <c r="O249" s="175"/>
      <c r="P249" s="175"/>
      <c r="Q249" s="90"/>
      <c r="R249" s="20"/>
      <c r="S249" s="20"/>
      <c r="U249" s="20"/>
    </row>
    <row r="250" spans="1:1021" s="3" customFormat="1" ht="15" customHeight="1">
      <c r="A250" s="10">
        <v>241</v>
      </c>
      <c r="B250" s="55" t="s">
        <v>201</v>
      </c>
      <c r="C250" s="14" t="s">
        <v>19</v>
      </c>
      <c r="D250" s="43"/>
      <c r="E250" s="35"/>
      <c r="F250" s="56"/>
      <c r="G250" s="19" t="s">
        <v>25</v>
      </c>
      <c r="H250" s="195"/>
      <c r="I250" s="104"/>
      <c r="J250" s="104"/>
      <c r="K250" s="104"/>
      <c r="L250" s="104"/>
      <c r="M250" s="104"/>
      <c r="N250" s="104"/>
      <c r="O250" s="121"/>
      <c r="P250" s="104"/>
      <c r="Q250" s="84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  <c r="JL250" s="18"/>
      <c r="JM250" s="18"/>
      <c r="JN250" s="18"/>
      <c r="JO250" s="18"/>
      <c r="JP250" s="18"/>
      <c r="JQ250" s="18"/>
      <c r="JR250" s="18"/>
      <c r="JS250" s="18"/>
      <c r="JT250" s="18"/>
      <c r="JU250" s="18"/>
      <c r="JV250" s="18"/>
      <c r="JW250" s="18"/>
      <c r="JX250" s="18"/>
      <c r="JY250" s="18"/>
      <c r="JZ250" s="18"/>
      <c r="KA250" s="18"/>
      <c r="KB250" s="18"/>
      <c r="KC250" s="18"/>
      <c r="KD250" s="18"/>
      <c r="KE250" s="18"/>
      <c r="KF250" s="18"/>
      <c r="KG250" s="18"/>
      <c r="KH250" s="18"/>
      <c r="KI250" s="18"/>
      <c r="KJ250" s="18"/>
      <c r="KK250" s="18"/>
      <c r="KL250" s="18"/>
      <c r="KM250" s="18"/>
      <c r="KN250" s="18"/>
      <c r="KO250" s="18"/>
      <c r="KP250" s="18"/>
      <c r="KQ250" s="18"/>
      <c r="KR250" s="18"/>
      <c r="KS250" s="18"/>
      <c r="KT250" s="18"/>
      <c r="KU250" s="18"/>
      <c r="KV250" s="18"/>
      <c r="KW250" s="18"/>
      <c r="KX250" s="18"/>
      <c r="KY250" s="18"/>
      <c r="KZ250" s="18"/>
      <c r="LA250" s="18"/>
      <c r="LB250" s="18"/>
      <c r="LC250" s="18"/>
      <c r="LD250" s="18"/>
      <c r="LE250" s="18"/>
      <c r="LF250" s="18"/>
      <c r="LG250" s="18"/>
      <c r="LH250" s="18"/>
      <c r="LI250" s="18"/>
      <c r="LJ250" s="18"/>
      <c r="LK250" s="18"/>
      <c r="LL250" s="18"/>
      <c r="LM250" s="18"/>
      <c r="LN250" s="18"/>
      <c r="LO250" s="18"/>
      <c r="LP250" s="18"/>
      <c r="LQ250" s="18"/>
      <c r="LR250" s="18"/>
      <c r="LS250" s="18"/>
      <c r="LT250" s="18"/>
      <c r="LU250" s="18"/>
      <c r="LV250" s="18"/>
      <c r="LW250" s="18"/>
      <c r="LX250" s="18"/>
      <c r="LY250" s="18"/>
      <c r="LZ250" s="18"/>
      <c r="MA250" s="18"/>
      <c r="MB250" s="18"/>
      <c r="MC250" s="18"/>
      <c r="MD250" s="18"/>
      <c r="ME250" s="18"/>
      <c r="MF250" s="18"/>
      <c r="MG250" s="18"/>
      <c r="MH250" s="18"/>
      <c r="MI250" s="18"/>
      <c r="MJ250" s="18"/>
      <c r="MK250" s="18"/>
      <c r="ML250" s="18"/>
      <c r="MM250" s="18"/>
      <c r="MN250" s="18"/>
      <c r="MO250" s="18"/>
      <c r="MP250" s="18"/>
      <c r="MQ250" s="18"/>
      <c r="MR250" s="18"/>
      <c r="MS250" s="18"/>
      <c r="MT250" s="18"/>
      <c r="MU250" s="18"/>
      <c r="MV250" s="18"/>
      <c r="MW250" s="18"/>
      <c r="MX250" s="18"/>
      <c r="MY250" s="18"/>
      <c r="MZ250" s="18"/>
      <c r="NA250" s="18"/>
      <c r="NB250" s="18"/>
      <c r="NC250" s="18"/>
      <c r="ND250" s="18"/>
      <c r="NE250" s="18"/>
      <c r="NF250" s="18"/>
      <c r="NG250" s="18"/>
      <c r="NH250" s="18"/>
      <c r="NI250" s="18"/>
      <c r="NJ250" s="18"/>
      <c r="NK250" s="18"/>
      <c r="NL250" s="18"/>
      <c r="NM250" s="18"/>
      <c r="NN250" s="18"/>
      <c r="NO250" s="18"/>
      <c r="NP250" s="18"/>
      <c r="NQ250" s="18"/>
      <c r="NR250" s="18"/>
      <c r="NS250" s="18"/>
      <c r="NT250" s="18"/>
      <c r="NU250" s="18"/>
      <c r="NV250" s="18"/>
      <c r="NW250" s="18"/>
      <c r="NX250" s="18"/>
      <c r="NY250" s="18"/>
      <c r="NZ250" s="18"/>
      <c r="OA250" s="18"/>
      <c r="OB250" s="18"/>
      <c r="OC250" s="18"/>
      <c r="OD250" s="18"/>
      <c r="OE250" s="18"/>
      <c r="OF250" s="18"/>
      <c r="OG250" s="18"/>
      <c r="OH250" s="18"/>
      <c r="OI250" s="18"/>
      <c r="OJ250" s="18"/>
      <c r="OK250" s="18"/>
      <c r="OL250" s="18"/>
      <c r="OM250" s="18"/>
      <c r="ON250" s="18"/>
      <c r="OO250" s="18"/>
      <c r="OP250" s="18"/>
      <c r="OQ250" s="18"/>
      <c r="OR250" s="18"/>
      <c r="OS250" s="18"/>
      <c r="OT250" s="18"/>
      <c r="OU250" s="18"/>
      <c r="OV250" s="18"/>
      <c r="OW250" s="18"/>
      <c r="OX250" s="18"/>
      <c r="OY250" s="18"/>
      <c r="OZ250" s="18"/>
      <c r="PA250" s="18"/>
      <c r="PB250" s="18"/>
      <c r="PC250" s="18"/>
      <c r="PD250" s="18"/>
      <c r="PE250" s="18"/>
      <c r="PF250" s="18"/>
      <c r="PG250" s="18"/>
      <c r="PH250" s="18"/>
      <c r="PI250" s="18"/>
      <c r="PJ250" s="18"/>
      <c r="PK250" s="18"/>
      <c r="PL250" s="18"/>
      <c r="PM250" s="18"/>
      <c r="PN250" s="18"/>
      <c r="PO250" s="18"/>
      <c r="PP250" s="18"/>
      <c r="PQ250" s="18"/>
      <c r="PR250" s="18"/>
      <c r="PS250" s="18"/>
      <c r="PT250" s="18"/>
      <c r="PU250" s="18"/>
      <c r="PV250" s="18"/>
      <c r="PW250" s="18"/>
      <c r="PX250" s="18"/>
      <c r="PY250" s="18"/>
      <c r="PZ250" s="18"/>
      <c r="QA250" s="18"/>
      <c r="QB250" s="18"/>
      <c r="QC250" s="18"/>
      <c r="QD250" s="18"/>
      <c r="QE250" s="18"/>
      <c r="QF250" s="18"/>
      <c r="QG250" s="18"/>
      <c r="QH250" s="18"/>
      <c r="QI250" s="18"/>
      <c r="QJ250" s="18"/>
      <c r="QK250" s="18"/>
      <c r="QL250" s="18"/>
      <c r="QM250" s="18"/>
      <c r="QN250" s="18"/>
      <c r="QO250" s="18"/>
      <c r="QP250" s="18"/>
      <c r="QQ250" s="18"/>
      <c r="QR250" s="18"/>
      <c r="QS250" s="18"/>
      <c r="QT250" s="18"/>
      <c r="QU250" s="18"/>
      <c r="QV250" s="18"/>
      <c r="QW250" s="18"/>
      <c r="QX250" s="18"/>
      <c r="QY250" s="18"/>
      <c r="QZ250" s="18"/>
      <c r="RA250" s="18"/>
      <c r="RB250" s="18"/>
      <c r="RC250" s="18"/>
      <c r="RD250" s="18"/>
      <c r="RE250" s="18"/>
      <c r="RF250" s="18"/>
      <c r="RG250" s="18"/>
      <c r="RH250" s="18"/>
      <c r="RI250" s="18"/>
      <c r="RJ250" s="18"/>
      <c r="RK250" s="18"/>
      <c r="RL250" s="18"/>
      <c r="RM250" s="18"/>
      <c r="RN250" s="18"/>
      <c r="RO250" s="18"/>
      <c r="RP250" s="18"/>
      <c r="RQ250" s="18"/>
      <c r="RR250" s="18"/>
      <c r="RS250" s="18"/>
      <c r="RT250" s="18"/>
      <c r="RU250" s="18"/>
      <c r="RV250" s="18"/>
      <c r="RW250" s="18"/>
      <c r="RX250" s="18"/>
      <c r="RY250" s="18"/>
      <c r="RZ250" s="18"/>
      <c r="SA250" s="18"/>
      <c r="SB250" s="18"/>
      <c r="SC250" s="18"/>
      <c r="SD250" s="18"/>
      <c r="SE250" s="18"/>
      <c r="SF250" s="18"/>
      <c r="SG250" s="18"/>
      <c r="SH250" s="18"/>
      <c r="SI250" s="18"/>
      <c r="SJ250" s="18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18"/>
      <c r="TM250" s="18"/>
      <c r="TN250" s="18"/>
      <c r="TO250" s="18"/>
      <c r="TP250" s="18"/>
      <c r="TQ250" s="18"/>
      <c r="TR250" s="18"/>
      <c r="TS250" s="18"/>
      <c r="TT250" s="18"/>
      <c r="TU250" s="18"/>
      <c r="TV250" s="18"/>
      <c r="TW250" s="18"/>
      <c r="TX250" s="18"/>
      <c r="TY250" s="18"/>
      <c r="TZ250" s="18"/>
      <c r="UA250" s="18"/>
      <c r="UB250" s="18"/>
      <c r="UC250" s="18"/>
      <c r="UD250" s="18"/>
      <c r="UE250" s="18"/>
      <c r="UF250" s="18"/>
      <c r="UG250" s="18"/>
      <c r="UH250" s="18"/>
      <c r="UI250" s="18"/>
      <c r="UJ250" s="18"/>
      <c r="UK250" s="18"/>
      <c r="UL250" s="18"/>
      <c r="UM250" s="18"/>
      <c r="UN250" s="18"/>
      <c r="UO250" s="18"/>
      <c r="UP250" s="18"/>
      <c r="UQ250" s="18"/>
      <c r="UR250" s="18"/>
      <c r="US250" s="18"/>
      <c r="UT250" s="18"/>
      <c r="UU250" s="18"/>
      <c r="UV250" s="18"/>
      <c r="UW250" s="18"/>
      <c r="UX250" s="18"/>
      <c r="UY250" s="18"/>
      <c r="UZ250" s="18"/>
      <c r="VA250" s="18"/>
      <c r="VB250" s="18"/>
      <c r="VC250" s="18"/>
      <c r="VD250" s="18"/>
      <c r="VE250" s="18"/>
      <c r="VF250" s="18"/>
      <c r="VG250" s="18"/>
      <c r="VH250" s="18"/>
      <c r="VI250" s="18"/>
      <c r="VJ250" s="18"/>
      <c r="VK250" s="18"/>
      <c r="VL250" s="18"/>
      <c r="VM250" s="18"/>
      <c r="VN250" s="18"/>
      <c r="VO250" s="18"/>
      <c r="VP250" s="18"/>
      <c r="VQ250" s="18"/>
      <c r="VR250" s="18"/>
      <c r="VS250" s="18"/>
      <c r="VT250" s="18"/>
      <c r="VU250" s="18"/>
      <c r="VV250" s="18"/>
      <c r="VW250" s="18"/>
      <c r="VX250" s="18"/>
      <c r="VY250" s="18"/>
      <c r="VZ250" s="18"/>
      <c r="WA250" s="18"/>
      <c r="WB250" s="18"/>
      <c r="WC250" s="18"/>
      <c r="WD250" s="18"/>
      <c r="WE250" s="18"/>
      <c r="WF250" s="18"/>
      <c r="WG250" s="18"/>
      <c r="WH250" s="18"/>
      <c r="WI250" s="18"/>
      <c r="WJ250" s="18"/>
      <c r="WK250" s="18"/>
      <c r="WL250" s="18"/>
      <c r="WM250" s="18"/>
      <c r="WN250" s="18"/>
      <c r="WO250" s="18"/>
      <c r="WP250" s="18"/>
      <c r="WQ250" s="18"/>
      <c r="WR250" s="18"/>
      <c r="WS250" s="18"/>
      <c r="WT250" s="18"/>
      <c r="WU250" s="18"/>
      <c r="WV250" s="18"/>
      <c r="WW250" s="18"/>
      <c r="WX250" s="18"/>
      <c r="WY250" s="18"/>
      <c r="WZ250" s="18"/>
      <c r="XA250" s="18"/>
      <c r="XB250" s="18"/>
      <c r="XC250" s="18"/>
      <c r="XD250" s="18"/>
      <c r="XE250" s="18"/>
      <c r="XF250" s="18"/>
      <c r="XG250" s="18"/>
      <c r="XH250" s="18"/>
      <c r="XI250" s="18"/>
      <c r="XJ250" s="18"/>
      <c r="XK250" s="18"/>
      <c r="XL250" s="18"/>
      <c r="XM250" s="18"/>
      <c r="XN250" s="18"/>
      <c r="XO250" s="18"/>
      <c r="XP250" s="18"/>
      <c r="XQ250" s="18"/>
      <c r="XR250" s="18"/>
      <c r="XS250" s="18"/>
      <c r="XT250" s="18"/>
      <c r="XU250" s="18"/>
      <c r="XV250" s="18"/>
      <c r="XW250" s="18"/>
      <c r="XX250" s="18"/>
      <c r="XY250" s="18"/>
      <c r="XZ250" s="18"/>
      <c r="YA250" s="18"/>
      <c r="YB250" s="18"/>
      <c r="YC250" s="18"/>
      <c r="YD250" s="18"/>
      <c r="YE250" s="18"/>
      <c r="YF250" s="18"/>
      <c r="YG250" s="18"/>
      <c r="YH250" s="18"/>
      <c r="YI250" s="18"/>
      <c r="YJ250" s="18"/>
      <c r="YK250" s="18"/>
      <c r="YL250" s="18"/>
      <c r="YM250" s="18"/>
      <c r="YN250" s="18"/>
      <c r="YO250" s="18"/>
      <c r="YP250" s="18"/>
      <c r="YQ250" s="18"/>
      <c r="YR250" s="18"/>
      <c r="YS250" s="18"/>
      <c r="YT250" s="18"/>
      <c r="YU250" s="18"/>
      <c r="YV250" s="18"/>
      <c r="YW250" s="18"/>
      <c r="YX250" s="18"/>
      <c r="YY250" s="18"/>
      <c r="YZ250" s="18"/>
      <c r="ZA250" s="18"/>
      <c r="ZB250" s="18"/>
      <c r="ZC250" s="18"/>
      <c r="ZD250" s="18"/>
      <c r="ZE250" s="18"/>
      <c r="ZF250" s="18"/>
      <c r="ZG250" s="18"/>
      <c r="ZH250" s="18"/>
      <c r="ZI250" s="18"/>
      <c r="ZJ250" s="18"/>
      <c r="ZK250" s="18"/>
      <c r="ZL250" s="18"/>
      <c r="ZM250" s="18"/>
      <c r="ZN250" s="18"/>
      <c r="ZO250" s="18"/>
      <c r="ZP250" s="18"/>
      <c r="ZQ250" s="18"/>
      <c r="ZR250" s="18"/>
      <c r="ZS250" s="18"/>
      <c r="ZT250" s="18"/>
      <c r="ZU250" s="18"/>
      <c r="ZV250" s="18"/>
      <c r="ZW250" s="18"/>
      <c r="ZX250" s="18"/>
      <c r="ZY250" s="18"/>
      <c r="ZZ250" s="18"/>
      <c r="AAA250" s="18"/>
      <c r="AAB250" s="18"/>
      <c r="AAC250" s="18"/>
      <c r="AAD250" s="18"/>
      <c r="AAE250" s="18"/>
      <c r="AAF250" s="18"/>
      <c r="AAG250" s="18"/>
      <c r="AAH250" s="18"/>
      <c r="AAI250" s="18"/>
      <c r="AAJ250" s="18"/>
      <c r="AAK250" s="18"/>
      <c r="AAL250" s="18"/>
      <c r="AAM250" s="18"/>
      <c r="AAN250" s="18"/>
      <c r="AAO250" s="18"/>
      <c r="AAP250" s="18"/>
      <c r="AAQ250" s="18"/>
      <c r="AAR250" s="18"/>
      <c r="AAS250" s="18"/>
      <c r="AAT250" s="18"/>
      <c r="AAU250" s="18"/>
      <c r="AAV250" s="18"/>
      <c r="AAW250" s="18"/>
      <c r="AAX250" s="18"/>
      <c r="AAY250" s="18"/>
      <c r="AAZ250" s="18"/>
      <c r="ABA250" s="18"/>
      <c r="ABB250" s="18"/>
      <c r="ABC250" s="18"/>
      <c r="ABD250" s="18"/>
      <c r="ABE250" s="18"/>
      <c r="ABF250" s="18"/>
      <c r="ABG250" s="18"/>
      <c r="ABH250" s="18"/>
      <c r="ABI250" s="18"/>
      <c r="ABJ250" s="18"/>
      <c r="ABK250" s="18"/>
      <c r="ABL250" s="18"/>
      <c r="ABM250" s="18"/>
      <c r="ABN250" s="18"/>
      <c r="ABO250" s="18"/>
      <c r="ABP250" s="18"/>
      <c r="ABQ250" s="18"/>
      <c r="ABR250" s="18"/>
      <c r="ABS250" s="18"/>
      <c r="ABT250" s="18"/>
      <c r="ABU250" s="18"/>
      <c r="ABV250" s="18"/>
      <c r="ABW250" s="18"/>
      <c r="ABX250" s="18"/>
      <c r="ABY250" s="18"/>
      <c r="ABZ250" s="18"/>
      <c r="ACA250" s="18"/>
      <c r="ACB250" s="18"/>
      <c r="ACC250" s="18"/>
      <c r="ACD250" s="18"/>
      <c r="ACE250" s="18"/>
      <c r="ACF250" s="18"/>
      <c r="ACG250" s="18"/>
      <c r="ACH250" s="18"/>
      <c r="ACI250" s="18"/>
      <c r="ACJ250" s="18"/>
      <c r="ACK250" s="18"/>
      <c r="ACL250" s="18"/>
      <c r="ACM250" s="18"/>
      <c r="ACN250" s="18"/>
      <c r="ACO250" s="18"/>
      <c r="ACP250" s="18"/>
      <c r="ACQ250" s="18"/>
      <c r="ACR250" s="18"/>
      <c r="ACS250" s="18"/>
      <c r="ACT250" s="18"/>
      <c r="ACU250" s="18"/>
      <c r="ACV250" s="18"/>
      <c r="ACW250" s="18"/>
      <c r="ACX250" s="18"/>
      <c r="ACY250" s="18"/>
      <c r="ACZ250" s="18"/>
      <c r="ADA250" s="18"/>
      <c r="ADB250" s="18"/>
      <c r="ADC250" s="18"/>
      <c r="ADD250" s="18"/>
      <c r="ADE250" s="18"/>
      <c r="ADF250" s="18"/>
      <c r="ADG250" s="18"/>
      <c r="ADH250" s="18"/>
      <c r="ADI250" s="18"/>
      <c r="ADJ250" s="18"/>
      <c r="ADK250" s="18"/>
      <c r="ADL250" s="18"/>
      <c r="ADM250" s="18"/>
      <c r="ADN250" s="18"/>
      <c r="ADO250" s="18"/>
      <c r="ADP250" s="18"/>
      <c r="ADQ250" s="18"/>
      <c r="ADR250" s="18"/>
      <c r="ADS250" s="18"/>
      <c r="ADT250" s="18"/>
      <c r="ADU250" s="18"/>
      <c r="ADV250" s="18"/>
      <c r="ADW250" s="18"/>
      <c r="ADX250" s="18"/>
      <c r="ADY250" s="18"/>
      <c r="ADZ250" s="18"/>
      <c r="AEA250" s="18"/>
      <c r="AEB250" s="18"/>
      <c r="AEC250" s="18"/>
      <c r="AED250" s="18"/>
      <c r="AEE250" s="18"/>
      <c r="AEF250" s="18"/>
      <c r="AEG250" s="18"/>
      <c r="AEH250" s="18"/>
      <c r="AEI250" s="18"/>
      <c r="AEJ250" s="18"/>
      <c r="AEK250" s="18"/>
      <c r="AEL250" s="18"/>
      <c r="AEM250" s="18"/>
      <c r="AEN250" s="18"/>
      <c r="AEO250" s="18"/>
      <c r="AEP250" s="18"/>
      <c r="AEQ250" s="18"/>
      <c r="AER250" s="18"/>
      <c r="AES250" s="18"/>
      <c r="AET250" s="18"/>
      <c r="AEU250" s="18"/>
      <c r="AEV250" s="18"/>
      <c r="AEW250" s="18"/>
      <c r="AEX250" s="18"/>
      <c r="AEY250" s="18"/>
      <c r="AEZ250" s="18"/>
      <c r="AFA250" s="18"/>
      <c r="AFB250" s="18"/>
      <c r="AFC250" s="18"/>
      <c r="AFD250" s="18"/>
      <c r="AFE250" s="18"/>
      <c r="AFF250" s="18"/>
      <c r="AFG250" s="18"/>
      <c r="AFH250" s="18"/>
      <c r="AFI250" s="18"/>
      <c r="AFJ250" s="18"/>
      <c r="AFK250" s="18"/>
      <c r="AFL250" s="18"/>
      <c r="AFM250" s="18"/>
      <c r="AFN250" s="18"/>
      <c r="AFO250" s="18"/>
      <c r="AFP250" s="18"/>
      <c r="AFQ250" s="18"/>
      <c r="AFR250" s="18"/>
      <c r="AFS250" s="18"/>
      <c r="AFT250" s="18"/>
      <c r="AFU250" s="18"/>
      <c r="AFV250" s="18"/>
      <c r="AFW250" s="18"/>
      <c r="AFX250" s="18"/>
      <c r="AFY250" s="18"/>
      <c r="AFZ250" s="18"/>
      <c r="AGA250" s="18"/>
      <c r="AGB250" s="18"/>
      <c r="AGC250" s="18"/>
      <c r="AGD250" s="18"/>
      <c r="AGE250" s="18"/>
      <c r="AGF250" s="18"/>
      <c r="AGG250" s="18"/>
      <c r="AGH250" s="18"/>
      <c r="AGI250" s="18"/>
      <c r="AGJ250" s="18"/>
      <c r="AGK250" s="18"/>
      <c r="AGL250" s="18"/>
      <c r="AGM250" s="18"/>
      <c r="AGN250" s="18"/>
      <c r="AGO250" s="18"/>
      <c r="AGP250" s="18"/>
      <c r="AGQ250" s="18"/>
      <c r="AGR250" s="18"/>
      <c r="AGS250" s="18"/>
      <c r="AGT250" s="18"/>
      <c r="AGU250" s="18"/>
      <c r="AGV250" s="18"/>
      <c r="AGW250" s="18"/>
      <c r="AGX250" s="18"/>
      <c r="AGY250" s="18"/>
      <c r="AGZ250" s="18"/>
      <c r="AHA250" s="18"/>
      <c r="AHB250" s="18"/>
      <c r="AHC250" s="18"/>
      <c r="AHD250" s="18"/>
      <c r="AHE250" s="18"/>
      <c r="AHF250" s="18"/>
      <c r="AHG250" s="18"/>
      <c r="AHH250" s="18"/>
      <c r="AHI250" s="18"/>
      <c r="AHJ250" s="18"/>
      <c r="AHK250" s="18"/>
      <c r="AHL250" s="18"/>
      <c r="AHM250" s="18"/>
      <c r="AHN250" s="18"/>
      <c r="AHO250" s="18"/>
      <c r="AHP250" s="18"/>
      <c r="AHQ250" s="18"/>
      <c r="AHR250" s="18"/>
      <c r="AHS250" s="18"/>
      <c r="AHT250" s="18"/>
      <c r="AHU250" s="18"/>
      <c r="AHV250" s="18"/>
      <c r="AHW250" s="18"/>
      <c r="AHX250" s="18"/>
      <c r="AHY250" s="18"/>
      <c r="AHZ250" s="18"/>
      <c r="AIA250" s="18"/>
      <c r="AIB250" s="18"/>
      <c r="AIC250" s="18"/>
      <c r="AID250" s="18"/>
      <c r="AIE250" s="18"/>
      <c r="AIF250" s="18"/>
      <c r="AIG250" s="18"/>
      <c r="AIH250" s="18"/>
      <c r="AII250" s="18"/>
      <c r="AIJ250" s="18"/>
      <c r="AIK250" s="18"/>
      <c r="AIL250" s="18"/>
      <c r="AIM250" s="18"/>
      <c r="AIN250" s="18"/>
      <c r="AIO250" s="18"/>
      <c r="AIP250" s="18"/>
      <c r="AIQ250" s="18"/>
      <c r="AIR250" s="18"/>
      <c r="AIS250" s="18"/>
      <c r="AIT250" s="18"/>
      <c r="AIU250" s="18"/>
      <c r="AIV250" s="18"/>
      <c r="AIW250" s="18"/>
      <c r="AIX250" s="18"/>
      <c r="AIY250" s="18"/>
      <c r="AIZ250" s="18"/>
      <c r="AJA250" s="18"/>
      <c r="AJB250" s="18"/>
      <c r="AJC250" s="18"/>
      <c r="AJD250" s="18"/>
      <c r="AJE250" s="18"/>
      <c r="AJF250" s="18"/>
      <c r="AJG250" s="18"/>
      <c r="AJH250" s="18"/>
      <c r="AJI250" s="18"/>
      <c r="AJJ250" s="18"/>
      <c r="AJK250" s="18"/>
      <c r="AJL250" s="18"/>
      <c r="AJM250" s="18"/>
      <c r="AJN250" s="18"/>
      <c r="AJO250" s="18"/>
      <c r="AJP250" s="18"/>
      <c r="AJQ250" s="18"/>
      <c r="AJR250" s="18"/>
      <c r="AJS250" s="18"/>
      <c r="AJT250" s="18"/>
      <c r="AJU250" s="18"/>
      <c r="AJV250" s="18"/>
      <c r="AJW250" s="18"/>
      <c r="AJX250" s="18"/>
      <c r="AJY250" s="18"/>
      <c r="AJZ250" s="18"/>
      <c r="AKA250" s="18"/>
      <c r="AKB250" s="18"/>
      <c r="AKC250" s="18"/>
      <c r="AKD250" s="18"/>
      <c r="AKE250" s="18"/>
      <c r="AKF250" s="18"/>
      <c r="AKG250" s="18"/>
      <c r="AKH250" s="18"/>
      <c r="AKI250" s="18"/>
      <c r="AKJ250" s="18"/>
      <c r="AKK250" s="18"/>
      <c r="AKL250" s="18"/>
      <c r="AKM250" s="18"/>
      <c r="AKN250" s="18"/>
      <c r="AKO250" s="18"/>
      <c r="AKP250" s="18"/>
      <c r="AKQ250" s="18"/>
      <c r="AKR250" s="18"/>
      <c r="AKS250" s="18"/>
      <c r="AKT250" s="18"/>
      <c r="AKU250" s="18"/>
      <c r="AKV250" s="18"/>
      <c r="AKW250" s="18"/>
      <c r="AKX250" s="18"/>
      <c r="AKY250" s="18"/>
      <c r="AKZ250" s="18"/>
      <c r="ALA250" s="18"/>
      <c r="ALB250" s="18"/>
      <c r="ALC250" s="18"/>
      <c r="ALD250" s="18"/>
      <c r="ALE250" s="18"/>
      <c r="ALF250" s="18"/>
      <c r="ALG250" s="18"/>
      <c r="ALH250" s="18"/>
      <c r="ALI250" s="18"/>
      <c r="ALJ250" s="18"/>
      <c r="ALK250" s="18"/>
      <c r="ALL250" s="18"/>
      <c r="ALM250" s="18"/>
      <c r="ALN250" s="18"/>
      <c r="ALO250" s="18"/>
      <c r="ALP250" s="18"/>
      <c r="ALQ250" s="18"/>
      <c r="ALR250" s="18"/>
      <c r="ALS250" s="18"/>
      <c r="ALT250" s="18"/>
      <c r="ALU250" s="18"/>
      <c r="ALV250" s="18"/>
      <c r="ALW250" s="18"/>
      <c r="ALX250" s="18"/>
      <c r="ALY250" s="18"/>
      <c r="ALZ250" s="18"/>
      <c r="AMA250" s="18"/>
      <c r="AMB250" s="18"/>
      <c r="AMC250" s="18"/>
      <c r="AMD250" s="18"/>
      <c r="AME250" s="18"/>
      <c r="AMF250" s="18"/>
      <c r="AMG250" s="18"/>
    </row>
    <row r="251" spans="1:1021" s="3" customFormat="1" ht="15" customHeight="1">
      <c r="A251" s="10">
        <v>242</v>
      </c>
      <c r="B251" s="21" t="s">
        <v>202</v>
      </c>
      <c r="C251" s="14"/>
      <c r="D251" s="43"/>
      <c r="E251" s="21"/>
      <c r="F251" s="23"/>
      <c r="G251" s="19" t="s">
        <v>25</v>
      </c>
      <c r="H251" s="167"/>
      <c r="I251" s="84"/>
      <c r="J251" s="84"/>
      <c r="K251" s="84"/>
      <c r="L251" s="84"/>
      <c r="M251" s="84"/>
      <c r="N251" s="84"/>
      <c r="O251" s="84"/>
      <c r="P251" s="84"/>
      <c r="Q251" s="138"/>
      <c r="R251" s="18"/>
    </row>
    <row r="252" spans="1:1021" s="3" customFormat="1" ht="15" customHeight="1">
      <c r="A252" s="10">
        <v>243</v>
      </c>
      <c r="B252" s="21" t="s">
        <v>203</v>
      </c>
      <c r="C252" s="14" t="s">
        <v>19</v>
      </c>
      <c r="D252" s="43"/>
      <c r="E252" s="21" t="s">
        <v>204</v>
      </c>
      <c r="F252" s="23"/>
      <c r="G252" s="19" t="s">
        <v>22</v>
      </c>
      <c r="H252" s="177"/>
      <c r="I252" s="87"/>
      <c r="J252" s="87"/>
      <c r="K252" s="87"/>
      <c r="L252" s="87"/>
      <c r="M252" s="87"/>
      <c r="N252" s="87"/>
      <c r="O252" s="87"/>
      <c r="P252" s="87"/>
      <c r="Q252" s="90"/>
      <c r="R252" s="20"/>
      <c r="S252" s="20"/>
      <c r="U252" s="20"/>
    </row>
    <row r="253" spans="1:1021" s="3" customFormat="1" ht="15" customHeight="1">
      <c r="A253" s="10">
        <v>244</v>
      </c>
      <c r="B253" s="21" t="s">
        <v>205</v>
      </c>
      <c r="C253" s="14" t="s">
        <v>19</v>
      </c>
      <c r="D253" s="43"/>
      <c r="E253" s="21" t="s">
        <v>204</v>
      </c>
      <c r="F253" s="23"/>
      <c r="G253" s="19" t="s">
        <v>22</v>
      </c>
      <c r="H253" s="177"/>
      <c r="I253" s="87"/>
      <c r="J253" s="87"/>
      <c r="K253" s="87"/>
      <c r="L253" s="87"/>
      <c r="M253" s="87"/>
      <c r="N253" s="87"/>
      <c r="O253" s="87"/>
      <c r="P253" s="87"/>
      <c r="Q253" s="90"/>
      <c r="R253" s="20"/>
      <c r="S253" s="20"/>
      <c r="U253" s="20"/>
    </row>
    <row r="254" spans="1:1021" s="3" customFormat="1" ht="15" customHeight="1">
      <c r="A254" s="10">
        <v>245</v>
      </c>
      <c r="B254" s="21" t="s">
        <v>205</v>
      </c>
      <c r="C254" s="14" t="s">
        <v>19</v>
      </c>
      <c r="D254" s="21"/>
      <c r="E254" s="21" t="s">
        <v>24</v>
      </c>
      <c r="F254" s="21"/>
      <c r="G254" s="19" t="s">
        <v>33</v>
      </c>
      <c r="H254" s="80"/>
      <c r="I254" s="103"/>
      <c r="J254" s="103"/>
      <c r="K254" s="104"/>
      <c r="L254" s="104"/>
      <c r="M254" s="103"/>
      <c r="N254" s="155"/>
      <c r="O254" s="155"/>
      <c r="P254" s="155"/>
      <c r="Q254" s="84"/>
    </row>
    <row r="255" spans="1:1021" s="3" customFormat="1" ht="15" customHeight="1">
      <c r="A255" s="10">
        <v>246</v>
      </c>
      <c r="B255" s="13" t="s">
        <v>205</v>
      </c>
      <c r="C255" s="14" t="s">
        <v>19</v>
      </c>
      <c r="D255" s="21"/>
      <c r="E255" s="21" t="s">
        <v>204</v>
      </c>
      <c r="F255" s="13"/>
      <c r="G255" s="17" t="s">
        <v>25</v>
      </c>
      <c r="H255" s="162"/>
      <c r="I255" s="196"/>
      <c r="J255" s="196"/>
      <c r="K255" s="197"/>
      <c r="L255" s="197"/>
      <c r="M255" s="84"/>
      <c r="N255" s="196"/>
      <c r="O255" s="198"/>
      <c r="P255" s="198"/>
      <c r="Q255" s="84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</row>
    <row r="256" spans="1:1021" s="3" customFormat="1" ht="15" customHeight="1">
      <c r="A256" s="10">
        <v>247</v>
      </c>
      <c r="B256" s="55" t="s">
        <v>206</v>
      </c>
      <c r="C256" s="42" t="s">
        <v>19</v>
      </c>
      <c r="D256" s="43"/>
      <c r="E256" s="35" t="s">
        <v>207</v>
      </c>
      <c r="F256" s="57"/>
      <c r="G256" s="17" t="s">
        <v>22</v>
      </c>
      <c r="H256" s="199"/>
      <c r="I256" s="200"/>
      <c r="J256" s="200"/>
      <c r="K256" s="200"/>
      <c r="L256" s="200"/>
      <c r="M256" s="87"/>
      <c r="N256" s="200"/>
      <c r="O256" s="200"/>
      <c r="P256" s="200"/>
      <c r="Q256" s="90"/>
      <c r="R256" s="20"/>
      <c r="S256" s="20"/>
      <c r="T256" s="18"/>
      <c r="U256" s="20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</row>
    <row r="257" spans="1:21" s="3" customFormat="1" ht="15" customHeight="1">
      <c r="A257" s="10">
        <v>248</v>
      </c>
      <c r="B257" s="21" t="s">
        <v>206</v>
      </c>
      <c r="C257" s="42" t="s">
        <v>19</v>
      </c>
      <c r="D257" s="43"/>
      <c r="E257" s="35" t="s">
        <v>207</v>
      </c>
      <c r="F257" s="52"/>
      <c r="G257" s="19" t="s">
        <v>25</v>
      </c>
      <c r="H257" s="167"/>
      <c r="I257" s="84"/>
      <c r="J257" s="84"/>
      <c r="K257" s="84"/>
      <c r="L257" s="84"/>
      <c r="M257" s="84"/>
      <c r="N257" s="198"/>
      <c r="O257" s="198"/>
      <c r="P257" s="198"/>
      <c r="Q257" s="84"/>
    </row>
    <row r="258" spans="1:21" s="3" customFormat="1" ht="15" customHeight="1">
      <c r="A258" s="10">
        <v>249</v>
      </c>
      <c r="B258" s="21" t="s">
        <v>208</v>
      </c>
      <c r="C258" s="14" t="s">
        <v>19</v>
      </c>
      <c r="D258" s="10"/>
      <c r="E258" s="21" t="s">
        <v>147</v>
      </c>
      <c r="F258" s="23"/>
      <c r="G258" s="19" t="s">
        <v>22</v>
      </c>
      <c r="H258" s="92"/>
      <c r="I258" s="87"/>
      <c r="J258" s="87"/>
      <c r="K258" s="87"/>
      <c r="L258" s="87"/>
      <c r="M258" s="87"/>
      <c r="N258" s="87"/>
      <c r="O258" s="87"/>
      <c r="P258" s="87"/>
      <c r="Q258" s="90"/>
      <c r="R258" s="20"/>
      <c r="S258" s="20"/>
      <c r="U258" s="20"/>
    </row>
    <row r="259" spans="1:21" s="3" customFormat="1" ht="15" customHeight="1">
      <c r="A259" s="10">
        <v>250</v>
      </c>
      <c r="B259" s="21" t="s">
        <v>209</v>
      </c>
      <c r="C259" s="14" t="s">
        <v>19</v>
      </c>
      <c r="D259" s="10"/>
      <c r="E259" s="21" t="s">
        <v>24</v>
      </c>
      <c r="F259" s="23"/>
      <c r="G259" s="19" t="s">
        <v>22</v>
      </c>
      <c r="H259" s="92"/>
      <c r="I259" s="87"/>
      <c r="J259" s="87"/>
      <c r="K259" s="87"/>
      <c r="L259" s="87"/>
      <c r="M259" s="87"/>
      <c r="N259" s="87"/>
      <c r="O259" s="87"/>
      <c r="P259" s="87"/>
      <c r="Q259" s="90"/>
      <c r="R259" s="20"/>
      <c r="S259" s="20"/>
      <c r="U259" s="20"/>
    </row>
    <row r="260" spans="1:21" s="3" customFormat="1" ht="15" customHeight="1">
      <c r="A260" s="10">
        <v>251</v>
      </c>
      <c r="B260" s="21" t="s">
        <v>210</v>
      </c>
      <c r="C260" s="14" t="s">
        <v>19</v>
      </c>
      <c r="D260" s="10"/>
      <c r="E260" s="21" t="s">
        <v>24</v>
      </c>
      <c r="F260" s="23"/>
      <c r="G260" s="19" t="s">
        <v>22</v>
      </c>
      <c r="H260" s="92"/>
      <c r="I260" s="87"/>
      <c r="J260" s="87"/>
      <c r="K260" s="90"/>
      <c r="L260" s="90"/>
      <c r="M260" s="87"/>
      <c r="N260" s="146"/>
      <c r="O260" s="201"/>
      <c r="P260" s="201"/>
      <c r="Q260" s="90"/>
      <c r="R260" s="20"/>
      <c r="S260" s="20"/>
      <c r="U260" s="20"/>
    </row>
    <row r="261" spans="1:21" s="3" customFormat="1" ht="15" customHeight="1">
      <c r="A261" s="10">
        <v>252</v>
      </c>
      <c r="B261" s="21" t="s">
        <v>210</v>
      </c>
      <c r="C261" s="14" t="s">
        <v>19</v>
      </c>
      <c r="D261" s="10"/>
      <c r="E261" s="21" t="s">
        <v>24</v>
      </c>
      <c r="F261" s="22"/>
      <c r="G261" s="19" t="s">
        <v>25</v>
      </c>
      <c r="H261" s="96"/>
      <c r="I261" s="97"/>
      <c r="J261" s="97"/>
      <c r="K261" s="97"/>
      <c r="L261" s="97"/>
      <c r="M261" s="97"/>
      <c r="N261" s="178"/>
      <c r="O261" s="121"/>
      <c r="P261" s="104"/>
      <c r="Q261" s="97"/>
    </row>
    <row r="262" spans="1:21" s="3" customFormat="1" ht="15" customHeight="1">
      <c r="A262" s="10">
        <v>253</v>
      </c>
      <c r="B262" s="21" t="s">
        <v>211</v>
      </c>
      <c r="C262" s="14" t="s">
        <v>19</v>
      </c>
      <c r="D262" s="10"/>
      <c r="E262" s="21"/>
      <c r="F262" s="22"/>
      <c r="G262" s="19" t="s">
        <v>21</v>
      </c>
      <c r="H262" s="80"/>
      <c r="I262" s="115"/>
      <c r="J262" s="127"/>
      <c r="K262" s="143"/>
      <c r="L262" s="143"/>
      <c r="M262" s="127"/>
      <c r="N262" s="202"/>
      <c r="O262" s="203"/>
      <c r="P262" s="203"/>
      <c r="Q262" s="84"/>
    </row>
    <row r="263" spans="1:21" s="3" customFormat="1" ht="15" customHeight="1">
      <c r="A263" s="10">
        <v>254</v>
      </c>
      <c r="B263" s="21" t="s">
        <v>212</v>
      </c>
      <c r="C263" s="14"/>
      <c r="D263" s="10"/>
      <c r="E263" s="21"/>
      <c r="F263" s="22"/>
      <c r="G263" s="19" t="s">
        <v>22</v>
      </c>
      <c r="H263" s="92">
        <v>2</v>
      </c>
      <c r="I263" s="165"/>
      <c r="J263" s="204"/>
      <c r="K263" s="204"/>
      <c r="L263" s="204"/>
      <c r="M263" s="87"/>
      <c r="N263" s="146"/>
      <c r="O263" s="201"/>
      <c r="P263" s="201"/>
      <c r="Q263" s="90"/>
      <c r="R263" s="20"/>
      <c r="S263" s="20"/>
      <c r="U263" s="20"/>
    </row>
    <row r="264" spans="1:21" s="3" customFormat="1" ht="15" customHeight="1">
      <c r="A264" s="10">
        <v>255</v>
      </c>
      <c r="B264" s="21" t="s">
        <v>213</v>
      </c>
      <c r="C264" s="14"/>
      <c r="D264" s="10"/>
      <c r="E264" s="21"/>
      <c r="F264" s="22"/>
      <c r="G264" s="19" t="s">
        <v>22</v>
      </c>
      <c r="H264" s="92"/>
      <c r="I264" s="205"/>
      <c r="J264" s="206"/>
      <c r="K264" s="204"/>
      <c r="L264" s="204"/>
      <c r="M264" s="87"/>
      <c r="N264" s="146"/>
      <c r="O264" s="201"/>
      <c r="P264" s="201"/>
      <c r="Q264" s="90"/>
      <c r="R264" s="20"/>
      <c r="S264" s="20"/>
      <c r="U264" s="20"/>
    </row>
    <row r="265" spans="1:21" s="3" customFormat="1" ht="15" customHeight="1">
      <c r="A265" s="10">
        <v>256</v>
      </c>
      <c r="B265" s="21" t="s">
        <v>214</v>
      </c>
      <c r="C265" s="14" t="s">
        <v>19</v>
      </c>
      <c r="D265" s="10"/>
      <c r="E265" s="21" t="s">
        <v>215</v>
      </c>
      <c r="F265" s="23"/>
      <c r="G265" s="19" t="s">
        <v>22</v>
      </c>
      <c r="H265" s="92">
        <v>1</v>
      </c>
      <c r="I265" s="87"/>
      <c r="J265" s="87"/>
      <c r="K265" s="87"/>
      <c r="L265" s="87"/>
      <c r="M265" s="87"/>
      <c r="N265" s="87"/>
      <c r="O265" s="87"/>
      <c r="P265" s="87"/>
      <c r="Q265" s="90"/>
      <c r="R265" s="20"/>
      <c r="S265" s="20"/>
      <c r="U265" s="20"/>
    </row>
    <row r="266" spans="1:21" s="3" customFormat="1" ht="15" customHeight="1">
      <c r="A266" s="10">
        <v>257</v>
      </c>
      <c r="B266" s="34" t="s">
        <v>216</v>
      </c>
      <c r="C266" s="14" t="s">
        <v>19</v>
      </c>
      <c r="D266" s="58"/>
      <c r="E266" s="21" t="s">
        <v>24</v>
      </c>
      <c r="F266" s="23"/>
      <c r="G266" s="19" t="s">
        <v>22</v>
      </c>
      <c r="H266" s="177"/>
      <c r="I266" s="87"/>
      <c r="J266" s="87"/>
      <c r="K266" s="87"/>
      <c r="L266" s="87"/>
      <c r="M266" s="87"/>
      <c r="N266" s="87"/>
      <c r="O266" s="87"/>
      <c r="P266" s="87"/>
      <c r="Q266" s="90"/>
      <c r="R266" s="20"/>
      <c r="S266" s="20"/>
      <c r="U266" s="20"/>
    </row>
    <row r="267" spans="1:21" s="3" customFormat="1" ht="15" customHeight="1">
      <c r="A267" s="10">
        <v>258</v>
      </c>
      <c r="B267" s="34" t="s">
        <v>212</v>
      </c>
      <c r="C267" s="14"/>
      <c r="D267" s="58"/>
      <c r="E267" s="21"/>
      <c r="F267" s="23"/>
      <c r="G267" s="19" t="s">
        <v>25</v>
      </c>
      <c r="H267" s="177"/>
      <c r="I267" s="87"/>
      <c r="J267" s="87"/>
      <c r="K267" s="87"/>
      <c r="L267" s="87"/>
      <c r="M267" s="87"/>
      <c r="N267" s="87"/>
      <c r="O267" s="87"/>
      <c r="P267" s="87"/>
      <c r="Q267" s="90"/>
      <c r="R267" s="18"/>
    </row>
    <row r="268" spans="1:21" s="3" customFormat="1" ht="15" customHeight="1">
      <c r="A268" s="10">
        <v>259</v>
      </c>
      <c r="B268" s="21" t="s">
        <v>216</v>
      </c>
      <c r="C268" s="14" t="s">
        <v>19</v>
      </c>
      <c r="D268" s="10"/>
      <c r="E268" s="21" t="s">
        <v>24</v>
      </c>
      <c r="F268" s="22"/>
      <c r="G268" s="19" t="s">
        <v>25</v>
      </c>
      <c r="H268" s="80"/>
      <c r="I268" s="84"/>
      <c r="J268" s="84"/>
      <c r="K268" s="84"/>
      <c r="L268" s="84"/>
      <c r="M268" s="84"/>
      <c r="N268" s="84"/>
      <c r="O268" s="84"/>
      <c r="P268" s="84"/>
      <c r="Q268" s="84"/>
      <c r="R268" s="18"/>
    </row>
    <row r="269" spans="1:21" s="3" customFormat="1" ht="15" customHeight="1">
      <c r="A269" s="10">
        <v>260</v>
      </c>
      <c r="B269" s="21" t="s">
        <v>217</v>
      </c>
      <c r="C269" s="14" t="s">
        <v>19</v>
      </c>
      <c r="D269" s="10"/>
      <c r="E269" s="21" t="s">
        <v>43</v>
      </c>
      <c r="F269" s="23"/>
      <c r="G269" s="19" t="s">
        <v>22</v>
      </c>
      <c r="H269" s="92">
        <v>2</v>
      </c>
      <c r="I269" s="87"/>
      <c r="J269" s="87"/>
      <c r="K269" s="87"/>
      <c r="L269" s="87"/>
      <c r="M269" s="87"/>
      <c r="N269" s="87"/>
      <c r="O269" s="87"/>
      <c r="P269" s="87"/>
      <c r="Q269" s="90"/>
      <c r="R269" s="20"/>
      <c r="S269" s="20"/>
      <c r="U269" s="20"/>
    </row>
    <row r="270" spans="1:21" s="3" customFormat="1" ht="15" customHeight="1">
      <c r="A270" s="10">
        <v>261</v>
      </c>
      <c r="B270" s="21" t="s">
        <v>217</v>
      </c>
      <c r="C270" s="14" t="s">
        <v>19</v>
      </c>
      <c r="D270" s="10"/>
      <c r="E270" s="21" t="s">
        <v>43</v>
      </c>
      <c r="F270" s="22"/>
      <c r="G270" s="19" t="s">
        <v>44</v>
      </c>
      <c r="H270" s="80"/>
      <c r="I270" s="105"/>
      <c r="J270" s="105"/>
      <c r="K270" s="104"/>
      <c r="L270" s="104"/>
      <c r="M270" s="105"/>
      <c r="N270" s="107"/>
      <c r="O270" s="105"/>
      <c r="P270" s="107"/>
      <c r="Q270" s="107"/>
      <c r="R270" s="18"/>
    </row>
    <row r="271" spans="1:21" s="3" customFormat="1" ht="15" customHeight="1">
      <c r="A271" s="10">
        <v>262</v>
      </c>
      <c r="B271" s="21" t="s">
        <v>218</v>
      </c>
      <c r="C271" s="14"/>
      <c r="D271" s="10"/>
      <c r="E271" s="21" t="s">
        <v>24</v>
      </c>
      <c r="F271" s="23"/>
      <c r="G271" s="19" t="s">
        <v>25</v>
      </c>
      <c r="H271" s="92"/>
      <c r="I271" s="87"/>
      <c r="J271" s="87"/>
      <c r="K271" s="90"/>
      <c r="L271" s="90"/>
      <c r="M271" s="87"/>
      <c r="N271" s="87"/>
      <c r="O271" s="93"/>
      <c r="P271" s="87"/>
      <c r="Q271" s="90"/>
    </row>
    <row r="272" spans="1:21" s="3" customFormat="1" ht="15" customHeight="1">
      <c r="A272" s="10">
        <v>263</v>
      </c>
      <c r="B272" s="21" t="s">
        <v>219</v>
      </c>
      <c r="C272" s="14" t="s">
        <v>19</v>
      </c>
      <c r="D272" s="10"/>
      <c r="E272" s="21" t="s">
        <v>24</v>
      </c>
      <c r="F272" s="23"/>
      <c r="G272" s="19" t="s">
        <v>22</v>
      </c>
      <c r="H272" s="92"/>
      <c r="I272" s="87"/>
      <c r="J272" s="87"/>
      <c r="K272" s="90"/>
      <c r="L272" s="90"/>
      <c r="M272" s="87"/>
      <c r="N272" s="146"/>
      <c r="O272" s="201"/>
      <c r="P272" s="201"/>
      <c r="Q272" s="90"/>
      <c r="R272" s="20"/>
      <c r="S272" s="20"/>
      <c r="U272" s="20"/>
    </row>
    <row r="273" spans="1:21" s="3" customFormat="1" ht="15" customHeight="1">
      <c r="A273" s="10">
        <v>264</v>
      </c>
      <c r="B273" s="21" t="s">
        <v>220</v>
      </c>
      <c r="C273" s="14" t="s">
        <v>19</v>
      </c>
      <c r="D273" s="10"/>
      <c r="E273" s="21" t="s">
        <v>221</v>
      </c>
      <c r="F273" s="22"/>
      <c r="G273" s="19" t="s">
        <v>22</v>
      </c>
      <c r="H273" s="92"/>
      <c r="I273" s="87"/>
      <c r="J273" s="87"/>
      <c r="K273" s="87"/>
      <c r="L273" s="87"/>
      <c r="M273" s="87"/>
      <c r="N273" s="87"/>
      <c r="O273" s="90"/>
      <c r="P273" s="90"/>
      <c r="Q273" s="90"/>
      <c r="R273" s="20"/>
      <c r="S273" s="20"/>
      <c r="U273" s="20"/>
    </row>
    <row r="274" spans="1:21" s="3" customFormat="1" ht="15" customHeight="1">
      <c r="A274" s="10">
        <v>265</v>
      </c>
      <c r="B274" s="21" t="s">
        <v>220</v>
      </c>
      <c r="C274" s="14" t="s">
        <v>19</v>
      </c>
      <c r="D274" s="10"/>
      <c r="E274" s="21" t="s">
        <v>221</v>
      </c>
      <c r="F274" s="59"/>
      <c r="G274" s="19" t="s">
        <v>47</v>
      </c>
      <c r="H274" s="80"/>
      <c r="I274" s="84"/>
      <c r="J274" s="84"/>
      <c r="K274" s="138"/>
      <c r="L274" s="138"/>
      <c r="M274" s="84"/>
      <c r="N274" s="84"/>
      <c r="O274" s="138"/>
      <c r="P274" s="138"/>
      <c r="Q274" s="138"/>
      <c r="R274" s="18"/>
    </row>
    <row r="275" spans="1:21" s="3" customFormat="1" ht="15" customHeight="1">
      <c r="A275" s="10">
        <v>266</v>
      </c>
      <c r="B275" s="21" t="s">
        <v>222</v>
      </c>
      <c r="C275" s="14" t="s">
        <v>19</v>
      </c>
      <c r="D275" s="10"/>
      <c r="E275" s="21" t="s">
        <v>24</v>
      </c>
      <c r="F275" s="23"/>
      <c r="G275" s="19" t="s">
        <v>22</v>
      </c>
      <c r="H275" s="85">
        <v>2</v>
      </c>
      <c r="I275" s="87"/>
      <c r="J275" s="87"/>
      <c r="K275" s="90"/>
      <c r="L275" s="90"/>
      <c r="M275" s="87"/>
      <c r="N275" s="87"/>
      <c r="O275" s="87"/>
      <c r="P275" s="87"/>
      <c r="Q275" s="90"/>
      <c r="R275" s="20"/>
      <c r="S275" s="20"/>
      <c r="U275" s="20"/>
    </row>
    <row r="276" spans="1:21" s="3" customFormat="1" ht="15" customHeight="1">
      <c r="A276" s="10">
        <v>267</v>
      </c>
      <c r="B276" s="21" t="s">
        <v>222</v>
      </c>
      <c r="C276" s="48" t="s">
        <v>19</v>
      </c>
      <c r="D276" s="10"/>
      <c r="E276" s="21" t="s">
        <v>24</v>
      </c>
      <c r="F276" s="22"/>
      <c r="G276" s="19" t="s">
        <v>25</v>
      </c>
      <c r="H276" s="162"/>
      <c r="I276" s="84"/>
      <c r="J276" s="84"/>
      <c r="K276" s="84"/>
      <c r="L276" s="84"/>
      <c r="M276" s="84"/>
      <c r="N276" s="104"/>
      <c r="O276" s="104"/>
      <c r="P276" s="104"/>
      <c r="Q276" s="84"/>
    </row>
    <row r="277" spans="1:21" s="3" customFormat="1" ht="15" customHeight="1">
      <c r="A277" s="10">
        <v>268</v>
      </c>
      <c r="B277" s="60" t="s">
        <v>223</v>
      </c>
      <c r="C277" s="14" t="s">
        <v>19</v>
      </c>
      <c r="D277" s="10"/>
      <c r="E277" s="21" t="s">
        <v>24</v>
      </c>
      <c r="F277" s="23"/>
      <c r="G277" s="19" t="s">
        <v>22</v>
      </c>
      <c r="H277" s="116"/>
      <c r="I277" s="117"/>
      <c r="J277" s="117"/>
      <c r="K277" s="117"/>
      <c r="L277" s="117"/>
      <c r="M277" s="87"/>
      <c r="N277" s="117"/>
      <c r="O277" s="117"/>
      <c r="P277" s="117"/>
      <c r="Q277" s="90"/>
      <c r="R277" s="20"/>
      <c r="S277" s="20"/>
      <c r="U277" s="20"/>
    </row>
    <row r="278" spans="1:21" s="3" customFormat="1" ht="15" customHeight="1">
      <c r="A278" s="10">
        <v>269</v>
      </c>
      <c r="B278" s="60" t="s">
        <v>224</v>
      </c>
      <c r="C278" s="14" t="s">
        <v>19</v>
      </c>
      <c r="D278" s="10"/>
      <c r="E278" s="21"/>
      <c r="F278" s="22"/>
      <c r="G278" s="19" t="s">
        <v>21</v>
      </c>
      <c r="H278" s="80"/>
      <c r="I278" s="155"/>
      <c r="J278" s="155"/>
      <c r="K278" s="155"/>
      <c r="L278" s="155"/>
      <c r="M278" s="84"/>
      <c r="N278" s="84"/>
      <c r="O278" s="84"/>
      <c r="P278" s="84"/>
      <c r="Q278" s="84"/>
    </row>
    <row r="279" spans="1:21" s="3" customFormat="1" ht="15" customHeight="1">
      <c r="A279" s="10">
        <v>270</v>
      </c>
      <c r="B279" s="21" t="s">
        <v>225</v>
      </c>
      <c r="C279" s="14" t="s">
        <v>19</v>
      </c>
      <c r="D279" s="10"/>
      <c r="E279" s="21" t="s">
        <v>226</v>
      </c>
      <c r="F279" s="23"/>
      <c r="G279" s="19" t="s">
        <v>22</v>
      </c>
      <c r="H279" s="92"/>
      <c r="I279" s="87"/>
      <c r="J279" s="87"/>
      <c r="K279" s="90"/>
      <c r="L279" s="90"/>
      <c r="M279" s="87"/>
      <c r="N279" s="87"/>
      <c r="O279" s="87"/>
      <c r="P279" s="87"/>
      <c r="Q279" s="90"/>
      <c r="R279" s="20"/>
      <c r="S279" s="20"/>
      <c r="U279" s="20"/>
    </row>
    <row r="280" spans="1:21" s="3" customFormat="1" ht="15" customHeight="1">
      <c r="A280" s="10">
        <v>271</v>
      </c>
      <c r="B280" s="21" t="s">
        <v>225</v>
      </c>
      <c r="C280" s="14" t="s">
        <v>19</v>
      </c>
      <c r="D280" s="10"/>
      <c r="E280" s="21" t="s">
        <v>226</v>
      </c>
      <c r="F280" s="22"/>
      <c r="G280" s="19" t="s">
        <v>25</v>
      </c>
      <c r="H280" s="80"/>
      <c r="I280" s="84"/>
      <c r="J280" s="84"/>
      <c r="K280" s="84"/>
      <c r="L280" s="84"/>
      <c r="M280" s="84"/>
      <c r="N280" s="104"/>
      <c r="O280" s="104"/>
      <c r="P280" s="104"/>
      <c r="Q280" s="84"/>
    </row>
    <row r="281" spans="1:21" s="3" customFormat="1" ht="15" customHeight="1">
      <c r="A281" s="10">
        <v>272</v>
      </c>
      <c r="B281" s="21" t="s">
        <v>227</v>
      </c>
      <c r="C281" s="14" t="s">
        <v>19</v>
      </c>
      <c r="D281" s="10"/>
      <c r="E281" s="21"/>
      <c r="F281" s="22"/>
      <c r="G281" s="19" t="s">
        <v>33</v>
      </c>
      <c r="H281" s="80"/>
      <c r="I281" s="103"/>
      <c r="J281" s="103"/>
      <c r="K281" s="104"/>
      <c r="L281" s="104"/>
      <c r="M281" s="103"/>
      <c r="N281" s="84"/>
      <c r="O281" s="84"/>
      <c r="P281" s="84"/>
      <c r="Q281" s="84"/>
    </row>
    <row r="282" spans="1:21" s="3" customFormat="1" ht="15" customHeight="1">
      <c r="A282" s="10">
        <v>273</v>
      </c>
      <c r="B282" s="21" t="s">
        <v>228</v>
      </c>
      <c r="C282" s="14" t="s">
        <v>19</v>
      </c>
      <c r="D282" s="10"/>
      <c r="E282" s="21" t="s">
        <v>215</v>
      </c>
      <c r="F282" s="23"/>
      <c r="G282" s="19" t="s">
        <v>22</v>
      </c>
      <c r="H282" s="92">
        <v>1</v>
      </c>
      <c r="I282" s="87"/>
      <c r="J282" s="87"/>
      <c r="K282" s="87"/>
      <c r="L282" s="87"/>
      <c r="M282" s="87"/>
      <c r="N282" s="87"/>
      <c r="O282" s="87"/>
      <c r="P282" s="87"/>
      <c r="Q282" s="90"/>
      <c r="R282" s="20"/>
      <c r="S282" s="20"/>
      <c r="U282" s="20"/>
    </row>
    <row r="283" spans="1:21" s="3" customFormat="1" ht="15" customHeight="1">
      <c r="A283" s="10">
        <v>274</v>
      </c>
      <c r="B283" s="21" t="s">
        <v>229</v>
      </c>
      <c r="C283" s="14" t="s">
        <v>19</v>
      </c>
      <c r="D283" s="10"/>
      <c r="E283" s="21" t="s">
        <v>24</v>
      </c>
      <c r="F283" s="23"/>
      <c r="G283" s="19" t="s">
        <v>22</v>
      </c>
      <c r="H283" s="92">
        <v>4</v>
      </c>
      <c r="I283" s="87"/>
      <c r="J283" s="87"/>
      <c r="K283" s="87"/>
      <c r="L283" s="87"/>
      <c r="M283" s="87"/>
      <c r="N283" s="87"/>
      <c r="O283" s="90"/>
      <c r="P283" s="90"/>
      <c r="Q283" s="90"/>
      <c r="R283" s="20"/>
      <c r="S283" s="20"/>
      <c r="U283" s="20"/>
    </row>
    <row r="284" spans="1:21" s="3" customFormat="1" ht="15" customHeight="1">
      <c r="A284" s="10">
        <v>275</v>
      </c>
      <c r="B284" s="61" t="s">
        <v>229</v>
      </c>
      <c r="C284" s="14" t="s">
        <v>19</v>
      </c>
      <c r="D284" s="10"/>
      <c r="E284" s="21" t="s">
        <v>24</v>
      </c>
      <c r="F284" s="58"/>
      <c r="G284" s="24" t="s">
        <v>25</v>
      </c>
      <c r="H284" s="167"/>
      <c r="I284" s="155"/>
      <c r="J284" s="155"/>
      <c r="K284" s="155"/>
      <c r="L284" s="155"/>
      <c r="M284" s="84"/>
      <c r="N284" s="84"/>
      <c r="O284" s="84"/>
      <c r="P284" s="84"/>
      <c r="Q284" s="84"/>
    </row>
    <row r="285" spans="1:21" s="3" customFormat="1" ht="15" customHeight="1">
      <c r="A285" s="10">
        <v>276</v>
      </c>
      <c r="B285" s="61" t="s">
        <v>230</v>
      </c>
      <c r="C285" s="14" t="s">
        <v>54</v>
      </c>
      <c r="D285" s="10" t="s">
        <v>69</v>
      </c>
      <c r="E285" s="21" t="s">
        <v>24</v>
      </c>
      <c r="F285" s="58"/>
      <c r="G285" s="19" t="s">
        <v>22</v>
      </c>
      <c r="H285" s="177">
        <v>2</v>
      </c>
      <c r="I285" s="87"/>
      <c r="J285" s="87"/>
      <c r="K285" s="87"/>
      <c r="L285" s="87"/>
      <c r="M285" s="87"/>
      <c r="N285" s="87"/>
      <c r="O285" s="87"/>
      <c r="P285" s="87"/>
      <c r="Q285" s="90"/>
      <c r="R285" s="20"/>
      <c r="S285" s="20"/>
      <c r="U285" s="20"/>
    </row>
    <row r="286" spans="1:21" s="3" customFormat="1" ht="15" customHeight="1">
      <c r="A286" s="10">
        <v>277</v>
      </c>
      <c r="B286" s="21" t="s">
        <v>230</v>
      </c>
      <c r="C286" s="14" t="s">
        <v>54</v>
      </c>
      <c r="D286" s="10" t="s">
        <v>69</v>
      </c>
      <c r="E286" s="21" t="s">
        <v>24</v>
      </c>
      <c r="F286" s="23"/>
      <c r="G286" s="19" t="s">
        <v>25</v>
      </c>
      <c r="H286" s="80"/>
      <c r="I286" s="84"/>
      <c r="J286" s="84"/>
      <c r="K286" s="84"/>
      <c r="L286" s="84"/>
      <c r="M286" s="84"/>
      <c r="N286" s="84"/>
      <c r="O286" s="84"/>
      <c r="P286" s="84"/>
      <c r="Q286" s="138"/>
      <c r="R286" s="18"/>
    </row>
    <row r="287" spans="1:21" s="3" customFormat="1" ht="15" customHeight="1">
      <c r="A287" s="10">
        <v>278</v>
      </c>
      <c r="B287" s="62" t="s">
        <v>231</v>
      </c>
      <c r="C287" s="63" t="s">
        <v>19</v>
      </c>
      <c r="D287" s="64"/>
      <c r="E287" s="62" t="s">
        <v>24</v>
      </c>
      <c r="F287" s="65"/>
      <c r="G287" s="66" t="s">
        <v>22</v>
      </c>
      <c r="H287" s="92"/>
      <c r="I287" s="87"/>
      <c r="J287" s="87"/>
      <c r="K287" s="87"/>
      <c r="L287" s="87"/>
      <c r="M287" s="87"/>
      <c r="N287" s="87"/>
      <c r="O287" s="87"/>
      <c r="P287" s="87"/>
      <c r="Q287" s="90"/>
      <c r="R287" s="20"/>
      <c r="S287" s="20"/>
      <c r="U287" s="20"/>
    </row>
    <row r="288" spans="1:21" s="3" customFormat="1" ht="15" customHeight="1">
      <c r="A288" s="10">
        <v>279</v>
      </c>
      <c r="B288" s="21" t="s">
        <v>232</v>
      </c>
      <c r="C288" s="42" t="s">
        <v>19</v>
      </c>
      <c r="D288" s="50"/>
      <c r="E288" s="21" t="s">
        <v>24</v>
      </c>
      <c r="F288" s="51"/>
      <c r="G288" s="19" t="s">
        <v>25</v>
      </c>
      <c r="H288" s="181"/>
      <c r="I288" s="84"/>
      <c r="J288" s="84"/>
      <c r="K288" s="138"/>
      <c r="L288" s="138"/>
      <c r="M288" s="84"/>
      <c r="N288" s="104"/>
      <c r="O288" s="104"/>
      <c r="P288" s="104"/>
      <c r="Q288" s="84"/>
      <c r="R288" s="18"/>
    </row>
    <row r="289" spans="1:21" s="3" customFormat="1" ht="15" customHeight="1">
      <c r="A289" s="10">
        <v>280</v>
      </c>
      <c r="B289" s="21" t="s">
        <v>233</v>
      </c>
      <c r="C289" s="42" t="s">
        <v>19</v>
      </c>
      <c r="D289" s="43"/>
      <c r="E289" s="21" t="s">
        <v>24</v>
      </c>
      <c r="F289" s="23"/>
      <c r="G289" s="19" t="s">
        <v>22</v>
      </c>
      <c r="H289" s="177"/>
      <c r="I289" s="87"/>
      <c r="J289" s="87"/>
      <c r="K289" s="87"/>
      <c r="L289" s="87"/>
      <c r="M289" s="87"/>
      <c r="N289" s="87"/>
      <c r="O289" s="87"/>
      <c r="P289" s="87"/>
      <c r="Q289" s="90"/>
      <c r="R289" s="20"/>
      <c r="S289" s="20"/>
      <c r="U289" s="20"/>
    </row>
    <row r="290" spans="1:21" s="3" customFormat="1" ht="15" customHeight="1">
      <c r="A290" s="10">
        <v>281</v>
      </c>
      <c r="B290" s="21" t="s">
        <v>234</v>
      </c>
      <c r="C290" s="42" t="s">
        <v>19</v>
      </c>
      <c r="D290" s="64"/>
      <c r="E290" s="21" t="s">
        <v>235</v>
      </c>
      <c r="F290" s="23"/>
      <c r="G290" s="27" t="s">
        <v>22</v>
      </c>
      <c r="H290" s="92"/>
      <c r="I290" s="87"/>
      <c r="J290" s="87"/>
      <c r="K290" s="87"/>
      <c r="L290" s="87"/>
      <c r="M290" s="87"/>
      <c r="N290" s="87"/>
      <c r="O290" s="90"/>
      <c r="P290" s="90"/>
      <c r="Q290" s="90"/>
      <c r="R290" s="20"/>
      <c r="S290" s="20"/>
      <c r="U290" s="20"/>
    </row>
    <row r="291" spans="1:21" s="3" customFormat="1" ht="13.15" customHeight="1">
      <c r="A291" s="10">
        <v>282</v>
      </c>
      <c r="B291" s="29" t="s">
        <v>234</v>
      </c>
      <c r="C291" s="42" t="s">
        <v>19</v>
      </c>
      <c r="D291" s="58"/>
      <c r="E291" s="21" t="s">
        <v>235</v>
      </c>
      <c r="F291" s="67"/>
      <c r="G291" s="68" t="s">
        <v>25</v>
      </c>
      <c r="H291" s="167"/>
      <c r="I291" s="84"/>
      <c r="J291" s="84"/>
      <c r="K291" s="84"/>
      <c r="L291" s="84"/>
      <c r="M291" s="84"/>
      <c r="N291" s="84"/>
      <c r="O291" s="138"/>
      <c r="P291" s="155"/>
      <c r="Q291" s="84"/>
    </row>
    <row r="292" spans="1:21" s="3" customFormat="1" ht="13.15" customHeight="1">
      <c r="A292" s="10">
        <v>283</v>
      </c>
      <c r="B292" s="69" t="s">
        <v>236</v>
      </c>
      <c r="C292" s="42" t="s">
        <v>19</v>
      </c>
      <c r="D292" s="70"/>
      <c r="E292" s="21" t="s">
        <v>24</v>
      </c>
      <c r="F292" s="26"/>
      <c r="G292" s="19" t="s">
        <v>22</v>
      </c>
      <c r="H292" s="207"/>
      <c r="I292" s="87"/>
      <c r="J292" s="87"/>
      <c r="K292" s="87"/>
      <c r="L292" s="87"/>
      <c r="M292" s="87"/>
      <c r="N292" s="87"/>
      <c r="O292" s="90"/>
      <c r="P292" s="90"/>
      <c r="Q292" s="90"/>
      <c r="R292" s="20"/>
      <c r="S292" s="20"/>
      <c r="U292" s="20"/>
    </row>
    <row r="293" spans="1:21" s="3" customFormat="1" ht="15" customHeight="1">
      <c r="A293" s="10">
        <v>284</v>
      </c>
      <c r="B293" s="69" t="s">
        <v>236</v>
      </c>
      <c r="C293" s="42" t="s">
        <v>19</v>
      </c>
      <c r="D293" s="39"/>
      <c r="E293" s="21" t="s">
        <v>24</v>
      </c>
      <c r="F293" s="39"/>
      <c r="G293" s="35" t="s">
        <v>25</v>
      </c>
      <c r="H293" s="96"/>
      <c r="I293" s="155"/>
      <c r="J293" s="155"/>
      <c r="K293" s="155"/>
      <c r="L293" s="155"/>
      <c r="M293" s="84"/>
      <c r="N293" s="104"/>
      <c r="O293" s="104"/>
      <c r="P293" s="104"/>
      <c r="Q293" s="84"/>
    </row>
    <row r="294" spans="1:21" s="3" customFormat="1" ht="15" customHeight="1">
      <c r="A294" s="10">
        <v>286</v>
      </c>
      <c r="B294" s="71" t="s">
        <v>237</v>
      </c>
      <c r="C294" s="72" t="s">
        <v>19</v>
      </c>
      <c r="D294" s="73"/>
      <c r="E294" s="73" t="s">
        <v>24</v>
      </c>
      <c r="F294" s="73"/>
      <c r="G294" s="74" t="s">
        <v>25</v>
      </c>
      <c r="H294" s="80"/>
      <c r="I294" s="209"/>
      <c r="J294" s="209"/>
      <c r="K294" s="94"/>
      <c r="L294" s="94"/>
      <c r="M294" s="84"/>
      <c r="N294" s="209"/>
      <c r="O294" s="210"/>
      <c r="P294" s="210"/>
      <c r="Q294" s="84"/>
    </row>
    <row r="295" spans="1:21" s="75" customFormat="1" ht="15" customHeight="1">
      <c r="A295" s="10">
        <v>287</v>
      </c>
      <c r="B295" s="34" t="s">
        <v>238</v>
      </c>
      <c r="C295" s="14" t="s">
        <v>54</v>
      </c>
      <c r="D295" s="10" t="s">
        <v>69</v>
      </c>
      <c r="E295" s="21" t="s">
        <v>24</v>
      </c>
      <c r="F295" s="23"/>
      <c r="G295" s="19" t="s">
        <v>22</v>
      </c>
      <c r="H295" s="177">
        <v>2</v>
      </c>
      <c r="I295" s="87"/>
      <c r="J295" s="87"/>
      <c r="K295" s="90"/>
      <c r="L295" s="90"/>
      <c r="M295" s="87"/>
      <c r="N295" s="87"/>
      <c r="O295" s="87"/>
      <c r="P295" s="87"/>
      <c r="Q295" s="90"/>
      <c r="R295" s="20"/>
      <c r="S295" s="20"/>
      <c r="U295" s="20"/>
    </row>
    <row r="296" spans="1:21" s="3" customFormat="1" ht="15" customHeight="1">
      <c r="A296" s="10">
        <v>288</v>
      </c>
      <c r="B296" s="61" t="s">
        <v>238</v>
      </c>
      <c r="C296" s="14" t="s">
        <v>54</v>
      </c>
      <c r="D296" s="10" t="s">
        <v>7</v>
      </c>
      <c r="E296" s="21" t="s">
        <v>24</v>
      </c>
      <c r="F296" s="44"/>
      <c r="G296" s="35" t="s">
        <v>25</v>
      </c>
      <c r="H296" s="167"/>
      <c r="I296" s="84"/>
      <c r="J296" s="84"/>
      <c r="K296" s="84"/>
      <c r="L296" s="84"/>
      <c r="M296" s="84"/>
      <c r="N296" s="104"/>
      <c r="O296" s="104"/>
      <c r="P296" s="104"/>
      <c r="Q296" s="84"/>
    </row>
    <row r="297" spans="1:21" s="3" customFormat="1" ht="14.45" customHeight="1">
      <c r="B297" s="76"/>
      <c r="H297" s="77">
        <f t="shared" ref="H297:Q297" si="1">SUM(H10:H296)</f>
        <v>112</v>
      </c>
      <c r="I297" s="77">
        <f t="shared" si="1"/>
        <v>0</v>
      </c>
      <c r="J297" s="77">
        <f t="shared" si="1"/>
        <v>0</v>
      </c>
      <c r="K297" s="78">
        <f t="shared" si="1"/>
        <v>0</v>
      </c>
      <c r="L297" s="78">
        <f t="shared" si="1"/>
        <v>0</v>
      </c>
      <c r="M297" s="77">
        <f t="shared" si="1"/>
        <v>0</v>
      </c>
      <c r="N297" s="77">
        <f t="shared" si="1"/>
        <v>0</v>
      </c>
      <c r="O297" s="77">
        <f t="shared" si="1"/>
        <v>0</v>
      </c>
      <c r="P297" s="77">
        <f t="shared" si="1"/>
        <v>0</v>
      </c>
      <c r="Q297" s="77">
        <f t="shared" si="1"/>
        <v>0</v>
      </c>
    </row>
    <row r="298" spans="1:21" s="3" customFormat="1" ht="15" customHeight="1"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1:21" s="3" customFormat="1" ht="15" customHeight="1"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1:21" s="3" customFormat="1" ht="15" customHeight="1">
      <c r="I300" s="79"/>
      <c r="J300" s="79"/>
      <c r="K300" s="79"/>
      <c r="L300" s="79"/>
      <c r="M300" s="79"/>
      <c r="N300" s="79"/>
      <c r="O300" s="79"/>
      <c r="P300" s="79"/>
      <c r="Q300" s="79"/>
    </row>
  </sheetData>
  <autoFilter ref="A9:Q298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3"/>
  <sheetViews>
    <sheetView topLeftCell="A7" zoomScale="90" zoomScaleNormal="9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f>A10+1</f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f t="shared" ref="A12:A75" si="1">A11+1</f>
        <v>3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2">P12+L12</f>
        <v>2348.42</v>
      </c>
      <c r="S12" s="20"/>
      <c r="U12" s="20"/>
    </row>
    <row r="13" spans="1:21" s="3" customFormat="1" ht="15" customHeight="1">
      <c r="A13" s="10">
        <f t="shared" si="1"/>
        <v>4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>
        <v>2</v>
      </c>
      <c r="J13" s="87">
        <v>2</v>
      </c>
      <c r="K13" s="87">
        <v>1765.6</v>
      </c>
      <c r="L13" s="87">
        <v>1765.6</v>
      </c>
      <c r="M13" s="87">
        <f>K13-L13</f>
        <v>0</v>
      </c>
      <c r="N13" s="87">
        <v>3</v>
      </c>
      <c r="O13" s="93">
        <v>11766.98</v>
      </c>
      <c r="P13" s="93">
        <v>11766.98</v>
      </c>
      <c r="Q13" s="90">
        <f>O13-P13</f>
        <v>0</v>
      </c>
      <c r="R13" s="20">
        <f t="shared" si="2"/>
        <v>13532.58</v>
      </c>
      <c r="S13" s="20"/>
      <c r="U13" s="20"/>
    </row>
    <row r="14" spans="1:21" s="3" customFormat="1" ht="15" customHeight="1">
      <c r="A14" s="10">
        <f t="shared" si="1"/>
        <v>5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10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f t="shared" si="1"/>
        <v>6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>
        <f t="shared" si="1"/>
        <v>7</v>
      </c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3">P16+L16</f>
        <v>0</v>
      </c>
    </row>
    <row r="17" spans="1:1021" ht="15" customHeight="1">
      <c r="A17" s="10">
        <f t="shared" si="1"/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3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f t="shared" si="1"/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f t="shared" si="1"/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20</v>
      </c>
      <c r="I19" s="101">
        <v>7</v>
      </c>
      <c r="J19" s="101">
        <v>7</v>
      </c>
      <c r="K19" s="101">
        <f>434.4+9745.2</f>
        <v>10179.6</v>
      </c>
      <c r="L19" s="101">
        <f>434.4+9745.2</f>
        <v>10179.6</v>
      </c>
      <c r="M19" s="87">
        <f>K19-L19</f>
        <v>0</v>
      </c>
      <c r="N19" s="101">
        <v>10</v>
      </c>
      <c r="O19" s="102">
        <f>15006.17+4785.26</f>
        <v>19791.43</v>
      </c>
      <c r="P19" s="102">
        <f>15006.17+4785.26</f>
        <v>19791.43</v>
      </c>
      <c r="Q19" s="90">
        <f>O19-P19</f>
        <v>0</v>
      </c>
      <c r="R19" s="20">
        <f>P19+L19</f>
        <v>29971.03</v>
      </c>
      <c r="S19" s="20"/>
      <c r="U19" s="20"/>
    </row>
    <row r="20" spans="1:1021" ht="15" customHeight="1">
      <c r="A20" s="10">
        <f t="shared" si="1"/>
        <v>11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>
        <f t="shared" si="1"/>
        <v>12</v>
      </c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f t="shared" si="1"/>
        <v>13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f t="shared" si="1"/>
        <v>14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4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f t="shared" si="1"/>
        <v>15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4"/>
        <v>0</v>
      </c>
      <c r="S24" s="20"/>
      <c r="U24" s="20"/>
    </row>
    <row r="25" spans="1:1021" ht="15" customHeight="1">
      <c r="A25" s="10">
        <f t="shared" si="1"/>
        <v>16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f t="shared" si="1"/>
        <v>17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11</v>
      </c>
      <c r="I26" s="101">
        <v>6</v>
      </c>
      <c r="J26" s="101">
        <v>6</v>
      </c>
      <c r="K26" s="101">
        <v>2567.67</v>
      </c>
      <c r="L26" s="101"/>
      <c r="M26" s="87">
        <f>K26-L26</f>
        <v>2567.67</v>
      </c>
      <c r="N26" s="101">
        <v>11</v>
      </c>
      <c r="O26" s="102">
        <f>21360.72+10038.23+4949.54</f>
        <v>36348.49</v>
      </c>
      <c r="P26" s="102">
        <f>21360.72+10038.23</f>
        <v>31398.95</v>
      </c>
      <c r="Q26" s="90">
        <f>O26-P26</f>
        <v>4949.5399999999972</v>
      </c>
      <c r="R26" s="20">
        <f>P26+L26</f>
        <v>31398.95</v>
      </c>
    </row>
    <row r="27" spans="1:1021" s="3" customFormat="1" ht="15" customHeight="1">
      <c r="A27" s="10">
        <f t="shared" si="1"/>
        <v>18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3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f t="shared" si="1"/>
        <v>19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14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f t="shared" si="1"/>
        <v>20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f t="shared" si="1"/>
        <v>21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4</v>
      </c>
      <c r="I30" s="87">
        <v>4</v>
      </c>
      <c r="J30" s="87">
        <v>4</v>
      </c>
      <c r="K30" s="87">
        <v>7307.61</v>
      </c>
      <c r="L30" s="87"/>
      <c r="M30" s="87">
        <f>K30-L30</f>
        <v>7307.61</v>
      </c>
      <c r="N30" s="87">
        <v>5</v>
      </c>
      <c r="O30" s="99">
        <v>14216.17</v>
      </c>
      <c r="P30" s="99">
        <v>5044.8</v>
      </c>
      <c r="Q30" s="90">
        <f>O30-P30</f>
        <v>9171.369999999999</v>
      </c>
      <c r="R30" s="20">
        <f>P30+L30</f>
        <v>5044.8</v>
      </c>
    </row>
    <row r="31" spans="1:1021" ht="15" customHeight="1">
      <c r="A31" s="10">
        <f t="shared" si="1"/>
        <v>22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6</v>
      </c>
      <c r="I31" s="217"/>
      <c r="J31" s="217"/>
      <c r="K31" s="219"/>
      <c r="L31" s="220"/>
      <c r="M31" s="105"/>
      <c r="N31" s="221">
        <v>3</v>
      </c>
      <c r="O31" s="221">
        <v>11140.6</v>
      </c>
      <c r="P31" s="221">
        <v>11140.6</v>
      </c>
      <c r="Q31" s="107">
        <v>0</v>
      </c>
      <c r="R31" s="20"/>
      <c r="S31" s="20"/>
      <c r="U31" s="20"/>
    </row>
    <row r="32" spans="1:1021" ht="15" customHeight="1">
      <c r="A32" s="10">
        <f t="shared" si="1"/>
        <v>23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f t="shared" si="1"/>
        <v>24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6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f t="shared" si="1"/>
        <v>25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14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f t="shared" si="1"/>
        <v>26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f t="shared" si="1"/>
        <v>27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f t="shared" si="1"/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6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f t="shared" si="1"/>
        <v>29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f t="shared" si="1"/>
        <v>30</v>
      </c>
      <c r="B39" s="32" t="s">
        <v>51</v>
      </c>
      <c r="C39" s="14"/>
      <c r="D39" s="10"/>
      <c r="E39" s="21"/>
      <c r="F39" s="22"/>
      <c r="G39" s="19" t="s">
        <v>21</v>
      </c>
      <c r="H39" s="80">
        <v>4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f t="shared" si="1"/>
        <v>31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8</v>
      </c>
      <c r="I40" s="87">
        <v>1</v>
      </c>
      <c r="J40" s="87">
        <v>1</v>
      </c>
      <c r="K40" s="87">
        <v>1040.49</v>
      </c>
      <c r="L40" s="87">
        <v>1040.49</v>
      </c>
      <c r="M40" s="87">
        <f>K40-L40</f>
        <v>0</v>
      </c>
      <c r="N40" s="87">
        <v>7</v>
      </c>
      <c r="O40" s="99">
        <f>21027.9+12472.94+1067.82</f>
        <v>34568.660000000003</v>
      </c>
      <c r="P40" s="99">
        <f>21027.9+12472.94+1067.82</f>
        <v>34568.660000000003</v>
      </c>
      <c r="Q40" s="90">
        <f>O40-P40</f>
        <v>0</v>
      </c>
      <c r="R40" s="20">
        <f>P40+L40</f>
        <v>35609.15</v>
      </c>
      <c r="S40" s="20"/>
      <c r="U40" s="20"/>
    </row>
    <row r="41" spans="1:1021" ht="15" customHeight="1">
      <c r="A41" s="10">
        <f t="shared" si="1"/>
        <v>32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8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f t="shared" si="1"/>
        <v>33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26</v>
      </c>
      <c r="I42" s="87">
        <v>11</v>
      </c>
      <c r="J42" s="87">
        <v>11</v>
      </c>
      <c r="K42" s="87">
        <f>4882.74+17250.03</f>
        <v>22132.769999999997</v>
      </c>
      <c r="L42" s="87">
        <f>4882.74+17250.03</f>
        <v>22132.769999999997</v>
      </c>
      <c r="M42" s="87">
        <f>K42-L42</f>
        <v>0</v>
      </c>
      <c r="N42" s="87">
        <v>60</v>
      </c>
      <c r="O42" s="93">
        <v>185962.49</v>
      </c>
      <c r="P42" s="93">
        <v>185962.49</v>
      </c>
      <c r="Q42" s="90">
        <f>O42-P42</f>
        <v>0</v>
      </c>
      <c r="R42" s="20">
        <f>P42+L42</f>
        <v>208095.25999999998</v>
      </c>
      <c r="S42" s="20"/>
      <c r="U42" s="20"/>
    </row>
    <row r="43" spans="1:1021" ht="15" customHeight="1">
      <c r="A43" s="10">
        <f t="shared" si="1"/>
        <v>34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f t="shared" si="1"/>
        <v>35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5">P44+L44</f>
        <v>0</v>
      </c>
      <c r="S44" s="20"/>
      <c r="U44" s="20"/>
    </row>
    <row r="45" spans="1:1021" ht="15" customHeight="1">
      <c r="A45" s="10">
        <f t="shared" si="1"/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14</v>
      </c>
      <c r="I45" s="87"/>
      <c r="J45" s="87"/>
      <c r="K45" s="90"/>
      <c r="L45" s="90"/>
      <c r="M45" s="87">
        <f>K45-L45</f>
        <v>0</v>
      </c>
      <c r="N45" s="87">
        <v>17</v>
      </c>
      <c r="O45" s="90">
        <v>39357.18</v>
      </c>
      <c r="P45" s="90">
        <v>39357.18</v>
      </c>
      <c r="Q45" s="90">
        <f>O45-P45</f>
        <v>0</v>
      </c>
      <c r="R45" s="20">
        <f t="shared" si="5"/>
        <v>39357.18</v>
      </c>
      <c r="S45" s="20"/>
      <c r="U45" s="20"/>
    </row>
    <row r="46" spans="1:1021" ht="15" customHeight="1">
      <c r="A46" s="10">
        <f t="shared" si="1"/>
        <v>37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f t="shared" si="1"/>
        <v>38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>
        <v>2041.39</v>
      </c>
      <c r="M47" s="87">
        <f>K47-L47</f>
        <v>0</v>
      </c>
      <c r="N47" s="87">
        <v>19</v>
      </c>
      <c r="O47" s="87">
        <f>19411.51+9160.18+5372.15</f>
        <v>33943.839999999997</v>
      </c>
      <c r="P47" s="87">
        <f>19411.51+9160.18+5372.15</f>
        <v>33943.839999999997</v>
      </c>
      <c r="Q47" s="90">
        <f>O47-P47</f>
        <v>0</v>
      </c>
      <c r="R47" s="20">
        <f>P47+L47</f>
        <v>35985.229999999996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f t="shared" si="1"/>
        <v>39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f t="shared" si="1"/>
        <v>40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f t="shared" si="1"/>
        <v>41</v>
      </c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f t="shared" si="1"/>
        <v>42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12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f t="shared" si="1"/>
        <v>43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>
        <v>2</v>
      </c>
      <c r="O52" s="211"/>
      <c r="P52" s="136"/>
      <c r="Q52" s="137"/>
    </row>
    <row r="53" spans="1:1021" ht="15" customHeight="1">
      <c r="A53" s="10">
        <f t="shared" si="1"/>
        <v>44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f t="shared" si="1"/>
        <v>45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f t="shared" si="1"/>
        <v>46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f t="shared" si="1"/>
        <v>47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6</v>
      </c>
      <c r="J56" s="87">
        <v>6</v>
      </c>
      <c r="K56" s="87">
        <f>693.66+6108.16</f>
        <v>6801.82</v>
      </c>
      <c r="L56" s="87">
        <f>693.66+6108.16</f>
        <v>6801.82</v>
      </c>
      <c r="M56" s="87">
        <f>K56-L56</f>
        <v>0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f t="shared" si="1"/>
        <v>48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f t="shared" si="1"/>
        <v>49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55454.89</v>
      </c>
      <c r="Q58" s="90">
        <f>O58-P58</f>
        <v>49031.570000000007</v>
      </c>
      <c r="R58" s="20">
        <f t="shared" ref="R58:R59" si="6">P58+L58</f>
        <v>55454.89</v>
      </c>
      <c r="S58" s="20"/>
      <c r="U58" s="20"/>
    </row>
    <row r="59" spans="1:1021" ht="15" customHeight="1">
      <c r="A59" s="10">
        <f t="shared" si="1"/>
        <v>50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49</v>
      </c>
      <c r="I59" s="101">
        <v>26</v>
      </c>
      <c r="J59" s="101">
        <v>26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6"/>
        <v>160987.75</v>
      </c>
      <c r="S59" s="20"/>
      <c r="U59" s="20"/>
    </row>
    <row r="60" spans="1:1021" s="3" customFormat="1" ht="15" customHeight="1">
      <c r="A60" s="10">
        <f t="shared" si="1"/>
        <v>51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f t="shared" si="1"/>
        <v>52</v>
      </c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f t="shared" si="1"/>
        <v>53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f t="shared" si="1"/>
        <v>54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f t="shared" si="1"/>
        <v>55</v>
      </c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f t="shared" si="1"/>
        <v>56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f t="shared" si="1"/>
        <v>57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24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7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8">P66+L66</f>
        <v>69443.95</v>
      </c>
      <c r="S66" s="20"/>
      <c r="U66" s="20"/>
    </row>
    <row r="67" spans="1:1021" ht="15" customHeight="1">
      <c r="A67" s="10">
        <f t="shared" si="1"/>
        <v>58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14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8"/>
        <v>21461.84</v>
      </c>
      <c r="S67" s="20"/>
      <c r="U67" s="20"/>
    </row>
    <row r="68" spans="1:1021" s="3" customFormat="1" ht="15" customHeight="1">
      <c r="A68" s="10">
        <f t="shared" si="1"/>
        <v>59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f t="shared" si="1"/>
        <v>60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f t="shared" si="1"/>
        <v>61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9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>
        <v>15659.58</v>
      </c>
      <c r="Q70" s="90">
        <f>O70-P70</f>
        <v>0</v>
      </c>
      <c r="R70" s="20">
        <f>P70+L70</f>
        <v>15659.58</v>
      </c>
      <c r="S70" s="20"/>
      <c r="U70" s="20"/>
    </row>
    <row r="71" spans="1:1021" ht="15" customHeight="1">
      <c r="A71" s="10">
        <f t="shared" si="1"/>
        <v>62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f t="shared" si="1"/>
        <v>63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f t="shared" si="1"/>
        <v>64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f t="shared" si="1"/>
        <v>65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14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f t="shared" si="1"/>
        <v>66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5</v>
      </c>
      <c r="O75" s="129">
        <v>9564.1</v>
      </c>
      <c r="P75" s="129">
        <v>9564.1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f t="shared" ref="A76:A139" si="9">A75+1</f>
        <v>67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f t="shared" si="9"/>
        <v>68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19</v>
      </c>
      <c r="I77" s="87">
        <v>11</v>
      </c>
      <c r="J77" s="87">
        <v>11</v>
      </c>
      <c r="K77" s="87">
        <f>2146.88+12068.7</f>
        <v>14215.580000000002</v>
      </c>
      <c r="L77" s="87">
        <f>2146.88+12068.7</f>
        <v>14215.580000000002</v>
      </c>
      <c r="M77" s="87">
        <f>K77-L77</f>
        <v>0</v>
      </c>
      <c r="N77" s="146">
        <v>36</v>
      </c>
      <c r="O77" s="147">
        <f>89309.05+9467.63</f>
        <v>98776.680000000008</v>
      </c>
      <c r="P77" s="147">
        <f>89309.05+9467.63</f>
        <v>98776.680000000008</v>
      </c>
      <c r="Q77" s="90">
        <f>O77-P77</f>
        <v>0</v>
      </c>
      <c r="R77" s="20">
        <f t="shared" ref="R77:R79" si="10">P77+L77</f>
        <v>112992.26000000001</v>
      </c>
      <c r="S77" s="20"/>
      <c r="U77" s="20"/>
    </row>
    <row r="78" spans="1:1021" ht="15" customHeight="1">
      <c r="A78" s="10">
        <f t="shared" si="9"/>
        <v>69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10"/>
        <v>0</v>
      </c>
      <c r="S78" s="20"/>
      <c r="U78" s="20"/>
    </row>
    <row r="79" spans="1:1021" s="3" customFormat="1" ht="15" customHeight="1">
      <c r="A79" s="10">
        <f t="shared" si="9"/>
        <v>70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4988.75</v>
      </c>
      <c r="Q79" s="90">
        <f>O79-P79</f>
        <v>5330.67</v>
      </c>
      <c r="R79" s="20">
        <f t="shared" si="10"/>
        <v>4988.75</v>
      </c>
      <c r="S79" s="20"/>
      <c r="U79" s="20"/>
    </row>
    <row r="80" spans="1:1021" s="3" customFormat="1" ht="15" customHeight="1">
      <c r="A80" s="10">
        <f t="shared" si="9"/>
        <v>71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>
        <v>1</v>
      </c>
      <c r="J80" s="105">
        <v>1</v>
      </c>
      <c r="K80" s="104">
        <v>630.6</v>
      </c>
      <c r="L80" s="106">
        <v>630.6</v>
      </c>
      <c r="M80" s="105"/>
      <c r="N80" s="107">
        <v>3</v>
      </c>
      <c r="O80" s="108">
        <v>5402.14</v>
      </c>
      <c r="P80" s="108">
        <v>5402.14</v>
      </c>
      <c r="Q80" s="107">
        <v>0</v>
      </c>
      <c r="R80" s="18"/>
    </row>
    <row r="81" spans="1:21" s="3" customFormat="1" ht="15" customHeight="1">
      <c r="A81" s="10">
        <f t="shared" si="9"/>
        <v>72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8</v>
      </c>
      <c r="I81" s="87">
        <v>2</v>
      </c>
      <c r="J81" s="87">
        <v>2</v>
      </c>
      <c r="K81" s="87">
        <v>2757.3</v>
      </c>
      <c r="L81" s="87">
        <v>2757.3</v>
      </c>
      <c r="M81" s="87">
        <f>K81-L81</f>
        <v>0</v>
      </c>
      <c r="N81" s="87">
        <v>10</v>
      </c>
      <c r="O81" s="93">
        <v>22931.19</v>
      </c>
      <c r="P81" s="93">
        <v>22931.19</v>
      </c>
      <c r="Q81" s="90">
        <f>O81-P81</f>
        <v>0</v>
      </c>
      <c r="R81" s="20">
        <f t="shared" ref="R81:R83" si="11">P81+L81</f>
        <v>25688.489999999998</v>
      </c>
      <c r="S81" s="20"/>
      <c r="U81" s="20"/>
    </row>
    <row r="82" spans="1:21" s="3" customFormat="1" ht="15" customHeight="1">
      <c r="A82" s="10">
        <f t="shared" si="9"/>
        <v>73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4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12065.88</v>
      </c>
      <c r="Q82" s="90">
        <f>O82-P82</f>
        <v>3030.6000000000004</v>
      </c>
      <c r="R82" s="20">
        <f t="shared" si="11"/>
        <v>12065.88</v>
      </c>
      <c r="S82" s="20"/>
      <c r="U82" s="20"/>
    </row>
    <row r="83" spans="1:21" s="3" customFormat="1" ht="15" customHeight="1">
      <c r="A83" s="10">
        <f t="shared" si="9"/>
        <v>74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13</v>
      </c>
      <c r="I83" s="87">
        <v>3</v>
      </c>
      <c r="J83" s="87">
        <v>3</v>
      </c>
      <c r="K83" s="87">
        <v>4341.37</v>
      </c>
      <c r="L83" s="87">
        <v>4341.37</v>
      </c>
      <c r="M83" s="87">
        <f t="shared" ref="M83" si="12">K83-L83</f>
        <v>0</v>
      </c>
      <c r="N83" s="87">
        <v>12</v>
      </c>
      <c r="O83" s="90">
        <v>59808.7</v>
      </c>
      <c r="P83" s="90">
        <v>59808.7</v>
      </c>
      <c r="Q83" s="90">
        <f>O83-P83</f>
        <v>0</v>
      </c>
      <c r="R83" s="20">
        <f t="shared" si="11"/>
        <v>64150.07</v>
      </c>
      <c r="S83" s="20"/>
      <c r="U83" s="20"/>
    </row>
    <row r="84" spans="1:21" s="3" customFormat="1" ht="15" customHeight="1">
      <c r="A84" s="10">
        <f t="shared" si="9"/>
        <v>75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f t="shared" si="9"/>
        <v>76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6</v>
      </c>
      <c r="I85" s="84"/>
      <c r="J85" s="84"/>
      <c r="K85" s="84"/>
      <c r="L85" s="84"/>
      <c r="M85" s="84"/>
      <c r="N85" s="84">
        <v>5</v>
      </c>
      <c r="O85" s="95">
        <v>18737.2</v>
      </c>
      <c r="P85" s="95">
        <v>18737.2</v>
      </c>
      <c r="Q85" s="84">
        <v>0</v>
      </c>
    </row>
    <row r="86" spans="1:21" s="3" customFormat="1" ht="15" customHeight="1">
      <c r="A86" s="10">
        <f t="shared" si="9"/>
        <v>77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37</v>
      </c>
      <c r="I86" s="87">
        <v>29</v>
      </c>
      <c r="J86" s="87">
        <v>29</v>
      </c>
      <c r="K86" s="87">
        <v>40757.39</v>
      </c>
      <c r="L86" s="87">
        <v>40757.39</v>
      </c>
      <c r="M86" s="87">
        <f t="shared" ref="M86" si="13">K86-L86</f>
        <v>0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4">P86+L86</f>
        <v>53668.729999999996</v>
      </c>
      <c r="S86" s="20"/>
      <c r="U86" s="20"/>
    </row>
    <row r="87" spans="1:21" s="3" customFormat="1" ht="15" customHeight="1">
      <c r="A87" s="10">
        <f t="shared" si="9"/>
        <v>78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4"/>
        <v>50530.2</v>
      </c>
      <c r="S87" s="20"/>
      <c r="U87" s="20"/>
    </row>
    <row r="88" spans="1:21" s="3" customFormat="1" ht="15" customHeight="1">
      <c r="A88" s="10">
        <f t="shared" si="9"/>
        <v>79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f t="shared" si="9"/>
        <v>80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f t="shared" si="9"/>
        <v>81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f t="shared" si="9"/>
        <v>82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11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5">P91+L91</f>
        <v>15251.49</v>
      </c>
      <c r="S91" s="20"/>
      <c r="U91" s="20"/>
    </row>
    <row r="92" spans="1:21" s="3" customFormat="1" ht="15" customHeight="1">
      <c r="A92" s="10">
        <f t="shared" si="9"/>
        <v>83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7</v>
      </c>
      <c r="I92" s="87">
        <v>1</v>
      </c>
      <c r="J92" s="87">
        <v>1</v>
      </c>
      <c r="K92" s="87">
        <v>1981.14</v>
      </c>
      <c r="L92" s="87"/>
      <c r="M92" s="87">
        <f>K92-L92</f>
        <v>1981.14</v>
      </c>
      <c r="N92" s="87">
        <v>6</v>
      </c>
      <c r="O92" s="93">
        <v>16454.68</v>
      </c>
      <c r="P92" s="93"/>
      <c r="Q92" s="90">
        <f>O92-P92</f>
        <v>16454.68</v>
      </c>
      <c r="R92" s="20">
        <f t="shared" si="15"/>
        <v>0</v>
      </c>
      <c r="S92" s="20"/>
      <c r="U92" s="20"/>
    </row>
    <row r="93" spans="1:21" s="3" customFormat="1" ht="15" customHeight="1">
      <c r="A93" s="10">
        <f t="shared" si="9"/>
        <v>84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f t="shared" si="9"/>
        <v>85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f t="shared" si="9"/>
        <v>86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6">P95+L95</f>
        <v>0</v>
      </c>
      <c r="S95" s="20"/>
      <c r="U95" s="20"/>
    </row>
    <row r="96" spans="1:21" s="3" customFormat="1" ht="15" customHeight="1">
      <c r="A96" s="10">
        <f t="shared" si="9"/>
        <v>87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6"/>
        <v>0</v>
      </c>
      <c r="S96" s="20"/>
      <c r="U96" s="20"/>
    </row>
    <row r="97" spans="1:1021" s="3" customFormat="1" ht="15" customHeight="1">
      <c r="A97" s="10">
        <f t="shared" si="9"/>
        <v>88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6"/>
        <v>0</v>
      </c>
      <c r="S97" s="20"/>
      <c r="U97" s="20"/>
    </row>
    <row r="98" spans="1:1021" s="3" customFormat="1" ht="15" customHeight="1">
      <c r="A98" s="10">
        <f t="shared" si="9"/>
        <v>89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6"/>
        <v>12151.11</v>
      </c>
      <c r="S98" s="20"/>
      <c r="U98" s="20"/>
    </row>
    <row r="99" spans="1:1021" s="3" customFormat="1" ht="15" customHeight="1">
      <c r="A99" s="10">
        <f t="shared" si="9"/>
        <v>90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f t="shared" si="9"/>
        <v>91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6</v>
      </c>
      <c r="I100" s="87">
        <v>2</v>
      </c>
      <c r="J100" s="87">
        <v>2</v>
      </c>
      <c r="K100" s="87">
        <v>2348.12</v>
      </c>
      <c r="L100" s="87">
        <v>2348.12</v>
      </c>
      <c r="M100" s="87">
        <f>K100-L100</f>
        <v>0</v>
      </c>
      <c r="N100" s="87">
        <v>7</v>
      </c>
      <c r="O100" s="93">
        <f>3225.52+8240.21</f>
        <v>11465.73</v>
      </c>
      <c r="P100" s="93">
        <f>3225.52+8240.21</f>
        <v>11465.73</v>
      </c>
      <c r="Q100" s="90">
        <f>O100-P100</f>
        <v>0</v>
      </c>
      <c r="R100" s="20">
        <f>P100+L100</f>
        <v>13813.849999999999</v>
      </c>
      <c r="S100" s="20"/>
      <c r="U100" s="20"/>
    </row>
    <row r="101" spans="1:1021" s="3" customFormat="1" ht="15" customHeight="1">
      <c r="A101" s="10">
        <f t="shared" si="9"/>
        <v>92</v>
      </c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f t="shared" si="9"/>
        <v>93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4</v>
      </c>
      <c r="I102" s="101"/>
      <c r="J102" s="101"/>
      <c r="K102" s="144"/>
      <c r="L102" s="144"/>
      <c r="M102" s="87">
        <f>K102-L102</f>
        <v>0</v>
      </c>
      <c r="N102" s="101">
        <v>28</v>
      </c>
      <c r="O102" s="101">
        <f>8395.23+2535.31+31117.14+7151.56</f>
        <v>49199.24</v>
      </c>
      <c r="P102" s="101">
        <f>8395.23+2535.31+31117.14</f>
        <v>42047.68</v>
      </c>
      <c r="Q102" s="90">
        <f>O102-P102</f>
        <v>7151.5599999999977</v>
      </c>
      <c r="R102" s="20">
        <f>P102+L102</f>
        <v>42047.68</v>
      </c>
    </row>
    <row r="103" spans="1:1021" s="3" customFormat="1" ht="15" customHeight="1">
      <c r="A103" s="10">
        <f t="shared" si="9"/>
        <v>94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6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f t="shared" si="9"/>
        <v>95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f t="shared" si="9"/>
        <v>96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7">P105+L105</f>
        <v>0</v>
      </c>
      <c r="S105" s="20"/>
      <c r="U105" s="20"/>
    </row>
    <row r="106" spans="1:1021" s="3" customFormat="1" ht="15" customHeight="1">
      <c r="A106" s="10">
        <f t="shared" si="9"/>
        <v>97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3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7"/>
        <v>31689.03</v>
      </c>
      <c r="S106" s="20"/>
      <c r="U106" s="20"/>
    </row>
    <row r="107" spans="1:1021" s="3" customFormat="1" ht="15" customHeight="1">
      <c r="A107" s="10">
        <f t="shared" si="9"/>
        <v>98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f t="shared" si="9"/>
        <v>99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f t="shared" si="9"/>
        <v>100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f t="shared" si="9"/>
        <v>101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f t="shared" si="9"/>
        <v>102</v>
      </c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f t="shared" si="9"/>
        <v>103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f>8911.87+15731.86</f>
        <v>24643.730000000003</v>
      </c>
      <c r="M112" s="87">
        <f>K112-L112</f>
        <v>0</v>
      </c>
      <c r="N112" s="146">
        <v>4</v>
      </c>
      <c r="O112" s="156">
        <f>7168.2+2760.55</f>
        <v>9928.75</v>
      </c>
      <c r="P112" s="156">
        <f>7168.2+2760.55</f>
        <v>9928.75</v>
      </c>
      <c r="Q112" s="90">
        <f>O112-P112</f>
        <v>0</v>
      </c>
      <c r="R112" s="20">
        <f>P112+L112</f>
        <v>34572.480000000003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f t="shared" si="9"/>
        <v>104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f t="shared" si="9"/>
        <v>105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12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f t="shared" si="9"/>
        <v>106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f t="shared" si="9"/>
        <v>107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>
        <v>2</v>
      </c>
      <c r="J116" s="87">
        <v>2</v>
      </c>
      <c r="K116" s="87">
        <v>3776.84</v>
      </c>
      <c r="L116" s="87"/>
      <c r="M116" s="87">
        <f>K116-L116</f>
        <v>3776.84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f t="shared" si="9"/>
        <v>108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f t="shared" si="9"/>
        <v>109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12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f t="shared" si="9"/>
        <v>110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f t="shared" si="9"/>
        <v>111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3046.97+10133.42+2637.1+29897.76</f>
        <v>45715.25</v>
      </c>
      <c r="Q120" s="90">
        <f>O120-P120</f>
        <v>0</v>
      </c>
      <c r="R120" s="20">
        <f>P120+L120</f>
        <v>45715.25</v>
      </c>
      <c r="S120" s="20"/>
      <c r="U120" s="20"/>
    </row>
    <row r="121" spans="1:1021" s="3" customFormat="1" ht="15" customHeight="1">
      <c r="A121" s="10">
        <f t="shared" si="9"/>
        <v>112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f t="shared" si="9"/>
        <v>113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19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f t="shared" si="9"/>
        <v>114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>
        <v>1</v>
      </c>
      <c r="K123" s="104">
        <v>1781.6</v>
      </c>
      <c r="L123" s="104">
        <v>1781.6</v>
      </c>
      <c r="M123" s="103"/>
      <c r="N123" s="103">
        <v>4</v>
      </c>
      <c r="O123" s="154">
        <v>19758.8</v>
      </c>
      <c r="P123" s="105">
        <v>19758.8</v>
      </c>
      <c r="Q123" s="105"/>
    </row>
    <row r="124" spans="1:1021" s="3" customFormat="1" ht="15" customHeight="1">
      <c r="A124" s="10">
        <f t="shared" si="9"/>
        <v>115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f t="shared" si="9"/>
        <v>116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f t="shared" si="9"/>
        <v>117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f t="shared" si="9"/>
        <v>118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8">P127+L127</f>
        <v>2039.11</v>
      </c>
      <c r="S127" s="20"/>
      <c r="U127" s="20"/>
    </row>
    <row r="128" spans="1:1021" s="3" customFormat="1" ht="15" customHeight="1">
      <c r="A128" s="10">
        <f t="shared" si="9"/>
        <v>119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5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8"/>
        <v>10428.540000000001</v>
      </c>
      <c r="S128" s="20"/>
      <c r="U128" s="20"/>
    </row>
    <row r="129" spans="1:1021" s="3" customFormat="1" ht="15" customHeight="1">
      <c r="A129" s="10">
        <f t="shared" si="9"/>
        <v>120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f t="shared" si="9"/>
        <v>121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19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f t="shared" si="9"/>
        <v>122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f t="shared" si="9"/>
        <v>123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8</v>
      </c>
      <c r="J132" s="87">
        <v>8</v>
      </c>
      <c r="K132" s="87">
        <f>2355.75+2847.24</f>
        <v>5202.99</v>
      </c>
      <c r="L132" s="87">
        <f>2355.75+2847.24</f>
        <v>5202.99</v>
      </c>
      <c r="M132" s="87">
        <f>K132-L132</f>
        <v>0</v>
      </c>
      <c r="N132" s="87">
        <v>5</v>
      </c>
      <c r="O132" s="93">
        <f>13232.17+6299.15</f>
        <v>19531.32</v>
      </c>
      <c r="P132" s="93">
        <f>13232.17+6299.15</f>
        <v>19531.32</v>
      </c>
      <c r="Q132" s="90">
        <f>O132-P132</f>
        <v>0</v>
      </c>
      <c r="R132" s="20">
        <f>P132+L132</f>
        <v>24734.309999999998</v>
      </c>
      <c r="S132" s="20"/>
      <c r="U132" s="20"/>
    </row>
    <row r="133" spans="1:1021" s="3" customFormat="1" ht="15" customHeight="1">
      <c r="A133" s="10">
        <f t="shared" si="9"/>
        <v>124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f t="shared" si="9"/>
        <v>125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f t="shared" si="9"/>
        <v>126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3</v>
      </c>
      <c r="I135" s="87"/>
      <c r="J135" s="87"/>
      <c r="K135" s="87"/>
      <c r="L135" s="87"/>
      <c r="M135" s="87">
        <f>K135-L135</f>
        <v>0</v>
      </c>
      <c r="N135" s="146">
        <v>5</v>
      </c>
      <c r="O135" s="156">
        <v>9533.33</v>
      </c>
      <c r="P135" s="156">
        <v>9533.33</v>
      </c>
      <c r="Q135" s="90">
        <f>O135-P135</f>
        <v>0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f t="shared" si="9"/>
        <v>127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6</v>
      </c>
      <c r="I136" s="105"/>
      <c r="J136" s="105"/>
      <c r="K136" s="106"/>
      <c r="L136" s="106"/>
      <c r="M136" s="105"/>
      <c r="N136" s="107">
        <v>6</v>
      </c>
      <c r="O136" s="108">
        <v>16597.8</v>
      </c>
      <c r="P136" s="107">
        <v>16597.8</v>
      </c>
      <c r="Q136" s="107">
        <v>0</v>
      </c>
    </row>
    <row r="137" spans="1:1021" s="3" customFormat="1" ht="15" customHeight="1">
      <c r="A137" s="10">
        <f t="shared" si="9"/>
        <v>128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9</v>
      </c>
      <c r="I137" s="157">
        <v>3</v>
      </c>
      <c r="J137" s="157">
        <v>3</v>
      </c>
      <c r="K137" s="158">
        <v>1865.14</v>
      </c>
      <c r="L137" s="158">
        <v>1865.14</v>
      </c>
      <c r="M137" s="87">
        <f>K137-L137</f>
        <v>0</v>
      </c>
      <c r="N137" s="159">
        <v>1</v>
      </c>
      <c r="O137" s="160">
        <v>693.66</v>
      </c>
      <c r="P137" s="160">
        <v>693.66</v>
      </c>
      <c r="Q137" s="90">
        <f>O137-P137</f>
        <v>0</v>
      </c>
      <c r="R137" s="20">
        <f>P137+L137</f>
        <v>2558.8000000000002</v>
      </c>
      <c r="S137" s="20"/>
      <c r="U137" s="20"/>
    </row>
    <row r="138" spans="1:1021" s="3" customFormat="1" ht="15" customHeight="1">
      <c r="A138" s="10">
        <f t="shared" si="9"/>
        <v>129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f t="shared" si="9"/>
        <v>130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8</v>
      </c>
      <c r="I139" s="101"/>
      <c r="J139" s="101"/>
      <c r="K139" s="101"/>
      <c r="L139" s="101"/>
      <c r="M139" s="87">
        <f>K139-L139</f>
        <v>0</v>
      </c>
      <c r="N139" s="101">
        <v>7</v>
      </c>
      <c r="O139" s="102">
        <v>14199.26</v>
      </c>
      <c r="P139" s="102">
        <v>14199.26</v>
      </c>
      <c r="Q139" s="90">
        <f>O139-P139</f>
        <v>0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f t="shared" ref="A140:A203" si="19">A139+1</f>
        <v>131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/>
      <c r="J140" s="105"/>
      <c r="K140" s="104"/>
      <c r="L140" s="106"/>
      <c r="M140" s="105"/>
      <c r="N140" s="107">
        <v>6</v>
      </c>
      <c r="O140" s="108">
        <v>10510</v>
      </c>
      <c r="P140" s="108">
        <v>10510</v>
      </c>
      <c r="Q140" s="10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f t="shared" si="19"/>
        <v>132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f t="shared" si="19"/>
        <v>133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f t="shared" si="19"/>
        <v>134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13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f t="shared" si="19"/>
        <v>135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f t="shared" si="19"/>
        <v>136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f t="shared" si="19"/>
        <v>137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11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>
        <f t="shared" si="19"/>
        <v>138</v>
      </c>
      <c r="B147" s="21" t="s">
        <v>244</v>
      </c>
      <c r="C147" s="14"/>
      <c r="D147" s="10"/>
      <c r="E147" s="21"/>
      <c r="F147" s="22"/>
      <c r="G147" s="19" t="s">
        <v>22</v>
      </c>
      <c r="H147" s="80">
        <v>8</v>
      </c>
      <c r="I147" s="84">
        <v>3</v>
      </c>
      <c r="J147" s="84">
        <v>3</v>
      </c>
      <c r="K147" s="84">
        <v>3821.44</v>
      </c>
      <c r="L147" s="84">
        <v>3821.44</v>
      </c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3821.44</v>
      </c>
    </row>
    <row r="148" spans="1:1021" s="3" customFormat="1" ht="15" customHeight="1">
      <c r="A148" s="10">
        <f t="shared" si="19"/>
        <v>139</v>
      </c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f t="shared" si="19"/>
        <v>140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6</v>
      </c>
      <c r="J149" s="87">
        <v>6</v>
      </c>
      <c r="K149" s="87">
        <v>5010.17</v>
      </c>
      <c r="L149" s="87">
        <v>5010.17</v>
      </c>
      <c r="M149" s="87">
        <f>K149-L149</f>
        <v>0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f t="shared" si="19"/>
        <v>141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f t="shared" si="19"/>
        <v>142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8</v>
      </c>
      <c r="I151" s="117"/>
      <c r="J151" s="117"/>
      <c r="K151" s="117"/>
      <c r="L151" s="117"/>
      <c r="M151" s="87">
        <f>K151-L151</f>
        <v>0</v>
      </c>
      <c r="N151" s="87">
        <v>11</v>
      </c>
      <c r="O151" s="93">
        <v>44890.84</v>
      </c>
      <c r="P151" s="93">
        <v>44890.84</v>
      </c>
      <c r="Q151" s="90">
        <f>O151-P151</f>
        <v>0</v>
      </c>
      <c r="R151" s="20">
        <f>P151+L151</f>
        <v>44890.84</v>
      </c>
      <c r="S151" s="20"/>
      <c r="U151" s="20"/>
    </row>
    <row r="152" spans="1:1021" ht="15" customHeight="1">
      <c r="A152" s="10">
        <f t="shared" si="19"/>
        <v>143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>
        <v>1</v>
      </c>
      <c r="K152" s="104">
        <v>2697.4</v>
      </c>
      <c r="L152" s="104">
        <v>2697.4</v>
      </c>
      <c r="M152" s="103"/>
      <c r="N152" s="103">
        <v>8</v>
      </c>
      <c r="O152" s="103">
        <v>23088.65</v>
      </c>
      <c r="P152" s="105">
        <v>23088.65</v>
      </c>
      <c r="Q152" s="105"/>
    </row>
    <row r="153" spans="1:1021" ht="15" customHeight="1">
      <c r="A153" s="10">
        <f t="shared" si="19"/>
        <v>144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f t="shared" si="19"/>
        <v>145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13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20">P154+L154</f>
        <v>32716.32</v>
      </c>
      <c r="S154" s="20"/>
      <c r="U154" s="20"/>
    </row>
    <row r="155" spans="1:1021" ht="15" customHeight="1">
      <c r="A155" s="10">
        <f t="shared" si="19"/>
        <v>146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20"/>
        <v>3513.17</v>
      </c>
      <c r="S155" s="20"/>
      <c r="U155" s="20"/>
    </row>
    <row r="156" spans="1:1021" s="3" customFormat="1" ht="15" customHeight="1">
      <c r="A156" s="10">
        <f t="shared" si="19"/>
        <v>147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10</v>
      </c>
      <c r="I156" s="84"/>
      <c r="J156" s="84"/>
      <c r="K156" s="84"/>
      <c r="L156" s="84"/>
      <c r="M156" s="84"/>
      <c r="N156" s="84">
        <v>5</v>
      </c>
      <c r="O156" s="91">
        <v>10397.799999999999</v>
      </c>
      <c r="P156" s="91">
        <v>10397.799999999999</v>
      </c>
      <c r="Q156" s="84"/>
      <c r="R156" s="18"/>
    </row>
    <row r="157" spans="1:1021" s="3" customFormat="1" ht="15" customHeight="1">
      <c r="A157" s="10">
        <f t="shared" si="19"/>
        <v>148</v>
      </c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f t="shared" si="19"/>
        <v>149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f t="shared" si="19"/>
        <v>150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9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21">P159+L159</f>
        <v>8547.119999999999</v>
      </c>
      <c r="S159" s="20"/>
      <c r="U159" s="20"/>
    </row>
    <row r="160" spans="1:1021" s="3" customFormat="1" ht="15" customHeight="1">
      <c r="A160" s="10">
        <f t="shared" si="19"/>
        <v>151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21"/>
        <v>3928.91</v>
      </c>
      <c r="S160" s="20"/>
      <c r="U160" s="20"/>
    </row>
    <row r="161" spans="1:1021" s="3" customFormat="1" ht="15" customHeight="1">
      <c r="A161" s="10">
        <f t="shared" si="19"/>
        <v>152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11</v>
      </c>
      <c r="I161" s="87">
        <v>4</v>
      </c>
      <c r="J161" s="87">
        <v>4</v>
      </c>
      <c r="K161" s="90">
        <f>2298.16+1681.6</f>
        <v>3979.7599999999998</v>
      </c>
      <c r="L161" s="90">
        <v>2298.16</v>
      </c>
      <c r="M161" s="87">
        <f>K161-L161</f>
        <v>1681.6</v>
      </c>
      <c r="N161" s="87">
        <v>1</v>
      </c>
      <c r="O161" s="99">
        <v>2406.44</v>
      </c>
      <c r="P161" s="99">
        <v>2406.44</v>
      </c>
      <c r="Q161" s="90">
        <f>O161-P161</f>
        <v>0</v>
      </c>
      <c r="R161" s="20">
        <f t="shared" si="21"/>
        <v>4704.6000000000004</v>
      </c>
      <c r="S161" s="20"/>
      <c r="U161" s="20"/>
    </row>
    <row r="162" spans="1:1021" s="3" customFormat="1" ht="15" customHeight="1">
      <c r="A162" s="10">
        <f t="shared" si="19"/>
        <v>153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f t="shared" si="19"/>
        <v>154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f t="shared" si="19"/>
        <v>155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f t="shared" si="19"/>
        <v>156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f t="shared" si="19"/>
        <v>157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f t="shared" si="19"/>
        <v>158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f t="shared" si="19"/>
        <v>159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f t="shared" si="19"/>
        <v>160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8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7</v>
      </c>
      <c r="O169" s="146">
        <v>15535.89</v>
      </c>
      <c r="P169" s="146">
        <v>15535.89</v>
      </c>
      <c r="Q169" s="90">
        <f>O169-P169</f>
        <v>0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f t="shared" si="19"/>
        <v>161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>
        <v>2</v>
      </c>
      <c r="O170" s="84">
        <v>3993.8</v>
      </c>
      <c r="P170" s="84">
        <v>3993.8</v>
      </c>
      <c r="Q170" s="84"/>
    </row>
    <row r="171" spans="1:1021" s="3" customFormat="1" ht="15" customHeight="1">
      <c r="A171" s="10">
        <f t="shared" si="19"/>
        <v>162</v>
      </c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f t="shared" si="19"/>
        <v>163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f t="shared" si="19"/>
        <v>164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f t="shared" si="19"/>
        <v>165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8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22">P174+L174</f>
        <v>26709.15</v>
      </c>
    </row>
    <row r="175" spans="1:1021" ht="15" customHeight="1">
      <c r="A175" s="10">
        <f t="shared" si="19"/>
        <v>166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/>
      <c r="O175" s="228"/>
      <c r="P175" s="228"/>
      <c r="Q175" s="90">
        <f>O175-P175</f>
        <v>0</v>
      </c>
      <c r="R175" s="20">
        <f t="shared" si="22"/>
        <v>0</v>
      </c>
    </row>
    <row r="176" spans="1:1021" ht="15" customHeight="1">
      <c r="A176" s="10">
        <f t="shared" si="19"/>
        <v>167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4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f t="shared" si="19"/>
        <v>168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f t="shared" si="19"/>
        <v>169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20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f t="shared" si="19"/>
        <v>170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f t="shared" si="19"/>
        <v>171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40</v>
      </c>
      <c r="I180" s="87">
        <v>30</v>
      </c>
      <c r="J180" s="87">
        <v>30</v>
      </c>
      <c r="K180" s="87">
        <v>19599.18</v>
      </c>
      <c r="L180" s="87">
        <v>11967.01</v>
      </c>
      <c r="M180" s="87">
        <f>K180-L180</f>
        <v>7632.17</v>
      </c>
      <c r="N180" s="87">
        <v>65</v>
      </c>
      <c r="O180" s="87">
        <v>35671.040000000001</v>
      </c>
      <c r="P180" s="87">
        <f>5248.31+2828.8+26487.21</f>
        <v>34564.32</v>
      </c>
      <c r="Q180" s="90">
        <f>O180-P180</f>
        <v>1106.7200000000012</v>
      </c>
      <c r="R180" s="20">
        <f>P180+L180</f>
        <v>46531.33</v>
      </c>
      <c r="S180" s="20"/>
      <c r="U180" s="20"/>
    </row>
    <row r="181" spans="1:1021" ht="15" customHeight="1">
      <c r="A181" s="10">
        <f t="shared" si="19"/>
        <v>172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f t="shared" si="19"/>
        <v>173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f t="shared" si="19"/>
        <v>174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7</v>
      </c>
      <c r="O183" s="226">
        <v>21855.599999999999</v>
      </c>
      <c r="P183" s="226">
        <v>21855.599999999999</v>
      </c>
      <c r="Q183" s="84">
        <v>0</v>
      </c>
      <c r="R183" s="20"/>
      <c r="S183" s="20"/>
      <c r="U183" s="20"/>
    </row>
    <row r="184" spans="1:1021" ht="15" customHeight="1">
      <c r="A184" s="10">
        <f t="shared" si="19"/>
        <v>175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/>
      <c r="J184" s="84"/>
      <c r="K184" s="84"/>
      <c r="L184" s="84"/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f t="shared" si="19"/>
        <v>176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>
        <f t="shared" si="19"/>
        <v>177</v>
      </c>
      <c r="B186" s="21" t="s">
        <v>145</v>
      </c>
      <c r="C186" s="14"/>
      <c r="D186" s="10"/>
      <c r="E186" s="21"/>
      <c r="F186" s="30"/>
      <c r="G186" s="19" t="s">
        <v>25</v>
      </c>
      <c r="H186" s="80">
        <v>8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f t="shared" si="19"/>
        <v>178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3</v>
      </c>
      <c r="I187" s="87"/>
      <c r="J187" s="87"/>
      <c r="K187" s="87"/>
      <c r="L187" s="87"/>
      <c r="M187" s="87">
        <f>K187-L187</f>
        <v>0</v>
      </c>
      <c r="N187" s="87">
        <v>4</v>
      </c>
      <c r="O187" s="93">
        <v>13850.81</v>
      </c>
      <c r="P187" s="87">
        <v>13850.81</v>
      </c>
      <c r="Q187" s="90">
        <f>O187-P187</f>
        <v>0</v>
      </c>
      <c r="R187" s="20">
        <f>P187+L187</f>
        <v>13850.81</v>
      </c>
    </row>
    <row r="188" spans="1:1021" ht="15" customHeight="1">
      <c r="A188" s="10">
        <f t="shared" si="19"/>
        <v>179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3</v>
      </c>
      <c r="I188" s="84"/>
      <c r="J188" s="84"/>
      <c r="K188" s="84"/>
      <c r="L188" s="84"/>
      <c r="M188" s="84"/>
      <c r="N188" s="82">
        <v>3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f t="shared" si="19"/>
        <v>180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12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f t="shared" si="19"/>
        <v>181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3">P190+L190</f>
        <v>0</v>
      </c>
    </row>
    <row r="191" spans="1:1021" ht="15" customHeight="1">
      <c r="A191" s="10">
        <f t="shared" si="19"/>
        <v>182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3"/>
        <v>6306.59</v>
      </c>
      <c r="S191" s="20"/>
      <c r="U191" s="20"/>
    </row>
    <row r="192" spans="1:1021" ht="15" customHeight="1">
      <c r="A192" s="10">
        <f t="shared" si="19"/>
        <v>183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f t="shared" si="19"/>
        <v>184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f t="shared" si="19"/>
        <v>185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f t="shared" si="19"/>
        <v>186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f t="shared" si="19"/>
        <v>187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f t="shared" si="19"/>
        <v>188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f t="shared" si="19"/>
        <v>189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f t="shared" si="19"/>
        <v>190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6</v>
      </c>
      <c r="I199" s="105"/>
      <c r="J199" s="105"/>
      <c r="K199" s="104"/>
      <c r="L199" s="106"/>
      <c r="M199" s="105"/>
      <c r="N199" s="107">
        <v>10</v>
      </c>
      <c r="O199" s="108">
        <v>55746.239999999998</v>
      </c>
      <c r="P199" s="107">
        <v>55746.239999999998</v>
      </c>
      <c r="Q199" s="107">
        <v>0</v>
      </c>
      <c r="R199" s="18"/>
    </row>
    <row r="200" spans="1:1021" s="3" customFormat="1" ht="15" customHeight="1">
      <c r="A200" s="10">
        <f t="shared" si="19"/>
        <v>191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8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f t="shared" si="19"/>
        <v>192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f t="shared" si="19"/>
        <v>193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4">P202+L202</f>
        <v>9735.1299999999992</v>
      </c>
      <c r="S202" s="20"/>
      <c r="U202" s="20"/>
    </row>
    <row r="203" spans="1:1021" s="3" customFormat="1" ht="15" customHeight="1">
      <c r="A203" s="10">
        <f t="shared" si="19"/>
        <v>194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5</v>
      </c>
      <c r="I203" s="117"/>
      <c r="J203" s="117"/>
      <c r="K203" s="117"/>
      <c r="L203" s="117"/>
      <c r="M203" s="117">
        <f>K203-L203</f>
        <v>0</v>
      </c>
      <c r="N203" s="117">
        <v>6</v>
      </c>
      <c r="O203" s="118">
        <v>70947.22</v>
      </c>
      <c r="P203" s="117">
        <v>70947.22</v>
      </c>
      <c r="Q203" s="119">
        <f>O203-P203</f>
        <v>0</v>
      </c>
      <c r="R203" s="20">
        <f t="shared" si="24"/>
        <v>70947.22</v>
      </c>
    </row>
    <row r="204" spans="1:1021" s="3" customFormat="1" ht="15" customHeight="1">
      <c r="A204" s="10">
        <f t="shared" ref="A204:A267" si="25">A203+1</f>
        <v>195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2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4"/>
        <v>0</v>
      </c>
    </row>
    <row r="205" spans="1:1021" s="3" customFormat="1" ht="15" customHeight="1">
      <c r="A205" s="10">
        <f t="shared" si="25"/>
        <v>196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f t="shared" si="25"/>
        <v>197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f t="shared" si="25"/>
        <v>198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>
        <f t="shared" si="25"/>
        <v>199</v>
      </c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f t="shared" si="25"/>
        <v>200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f t="shared" si="25"/>
        <v>201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f t="shared" si="25"/>
        <v>202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10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>
        <v>1158.24</v>
      </c>
      <c r="Q211" s="90">
        <f>O211-P211</f>
        <v>0</v>
      </c>
      <c r="R211" s="20">
        <f>P211+L211</f>
        <v>1158.24</v>
      </c>
      <c r="S211" s="20"/>
      <c r="U211" s="20"/>
    </row>
    <row r="212" spans="1:1021" s="3" customFormat="1" ht="15" customHeight="1">
      <c r="A212" s="10">
        <f t="shared" si="25"/>
        <v>203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f t="shared" si="25"/>
        <v>204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f t="shared" si="25"/>
        <v>205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22</v>
      </c>
      <c r="I214" s="87">
        <v>4</v>
      </c>
      <c r="J214" s="87">
        <v>4</v>
      </c>
      <c r="K214" s="87">
        <v>6400.65</v>
      </c>
      <c r="L214" s="87">
        <v>6400.65</v>
      </c>
      <c r="M214" s="87">
        <f>K214-L214</f>
        <v>0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f t="shared" si="25"/>
        <v>206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f t="shared" si="25"/>
        <v>207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f t="shared" si="25"/>
        <v>208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f t="shared" si="25"/>
        <v>209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6">P218+L218</f>
        <v>5207.3599999999997</v>
      </c>
      <c r="S218" s="20"/>
      <c r="U218" s="20"/>
    </row>
    <row r="219" spans="1:1021" s="18" customFormat="1" ht="15" customHeight="1">
      <c r="A219" s="10">
        <f t="shared" si="25"/>
        <v>210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16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6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f t="shared" si="25"/>
        <v>211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f t="shared" si="25"/>
        <v>212</v>
      </c>
      <c r="B221" s="13" t="s">
        <v>260</v>
      </c>
      <c r="C221" s="53"/>
      <c r="D221" s="10"/>
      <c r="E221" s="21"/>
      <c r="F221" s="22"/>
      <c r="G221" s="19" t="s">
        <v>22</v>
      </c>
      <c r="H221" s="96">
        <v>1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f t="shared" si="25"/>
        <v>213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>
        <f t="shared" si="25"/>
        <v>214</v>
      </c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f t="shared" si="25"/>
        <v>215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6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7">P224+L224</f>
        <v>0</v>
      </c>
      <c r="S224" s="20"/>
      <c r="U224" s="20"/>
    </row>
    <row r="225" spans="1:1021" ht="15" customHeight="1">
      <c r="A225" s="10">
        <f t="shared" si="25"/>
        <v>216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8861.68</v>
      </c>
      <c r="L225" s="87">
        <v>8861.68</v>
      </c>
      <c r="M225" s="87">
        <f>K225-L225</f>
        <v>0</v>
      </c>
      <c r="N225" s="87">
        <v>5</v>
      </c>
      <c r="O225" s="93">
        <v>22478</v>
      </c>
      <c r="P225" s="93">
        <v>22478</v>
      </c>
      <c r="Q225" s="90">
        <f>O225-P225</f>
        <v>0</v>
      </c>
      <c r="R225" s="20">
        <f t="shared" si="27"/>
        <v>31339.68</v>
      </c>
      <c r="S225" s="20"/>
      <c r="U225" s="20"/>
    </row>
    <row r="226" spans="1:1021" ht="15" customHeight="1">
      <c r="A226" s="10">
        <f t="shared" si="25"/>
        <v>217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5</v>
      </c>
      <c r="O226" s="90">
        <v>13001.01</v>
      </c>
      <c r="P226" s="90">
        <v>13001.01</v>
      </c>
      <c r="Q226" s="90">
        <f>O226-P226</f>
        <v>0</v>
      </c>
      <c r="R226" s="20">
        <f t="shared" si="27"/>
        <v>14937.82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f t="shared" si="25"/>
        <v>218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5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16185.4</v>
      </c>
      <c r="Q227" s="107"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f t="shared" si="25"/>
        <v>219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7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8">P228+L228</f>
        <v>0</v>
      </c>
      <c r="S228" s="20"/>
      <c r="U228" s="20"/>
    </row>
    <row r="229" spans="1:1021" ht="15" customHeight="1">
      <c r="A229" s="10">
        <f t="shared" si="25"/>
        <v>220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17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18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8"/>
        <v>63142.229999999996</v>
      </c>
      <c r="S229" s="20"/>
      <c r="U229" s="20"/>
    </row>
    <row r="230" spans="1:1021" ht="15" customHeight="1">
      <c r="A230" s="10">
        <f t="shared" si="25"/>
        <v>221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8"/>
        <v>7462.0599999999995</v>
      </c>
      <c r="S230" s="20"/>
      <c r="U230" s="20"/>
    </row>
    <row r="231" spans="1:1021" ht="15" customHeight="1">
      <c r="A231" s="10">
        <f t="shared" si="25"/>
        <v>222</v>
      </c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/>
      <c r="B232" s="21" t="s">
        <v>178</v>
      </c>
      <c r="C232" s="14"/>
      <c r="D232" s="10"/>
      <c r="E232" s="21"/>
      <c r="F232" s="23"/>
      <c r="G232" s="19" t="s">
        <v>22</v>
      </c>
      <c r="H232" s="92">
        <v>1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customHeight="1">
      <c r="A233" s="10">
        <f>A231+1</f>
        <v>223</v>
      </c>
      <c r="B233" s="21" t="s">
        <v>175</v>
      </c>
      <c r="C233" s="14"/>
      <c r="D233" s="10"/>
      <c r="E233" s="21"/>
      <c r="F233" s="23"/>
      <c r="G233" s="19" t="s">
        <v>22</v>
      </c>
      <c r="H233" s="92">
        <v>10</v>
      </c>
      <c r="I233" s="87">
        <v>2</v>
      </c>
      <c r="J233" s="87">
        <v>2</v>
      </c>
      <c r="K233" s="90">
        <v>1822.9</v>
      </c>
      <c r="L233" s="90">
        <v>1822.9</v>
      </c>
      <c r="M233" s="87">
        <f>K233-L233</f>
        <v>0</v>
      </c>
      <c r="N233" s="87">
        <v>6</v>
      </c>
      <c r="O233" s="93">
        <v>7300.67</v>
      </c>
      <c r="P233" s="87">
        <v>7300.67</v>
      </c>
      <c r="Q233" s="90">
        <f>O233-P233</f>
        <v>0</v>
      </c>
      <c r="R233" s="20">
        <f t="shared" ref="R233:R234" si="29">P233+L233</f>
        <v>9123.57</v>
      </c>
    </row>
    <row r="234" spans="1:1021" s="3" customFormat="1" ht="15" customHeight="1">
      <c r="A234" s="10">
        <f t="shared" si="25"/>
        <v>224</v>
      </c>
      <c r="B234" s="21" t="s">
        <v>176</v>
      </c>
      <c r="C234" s="14" t="s">
        <v>19</v>
      </c>
      <c r="D234" s="10"/>
      <c r="E234" s="21" t="s">
        <v>177</v>
      </c>
      <c r="F234" s="22"/>
      <c r="G234" s="19" t="s">
        <v>22</v>
      </c>
      <c r="H234" s="92">
        <v>20</v>
      </c>
      <c r="I234" s="87">
        <v>6</v>
      </c>
      <c r="J234" s="87">
        <v>6</v>
      </c>
      <c r="K234" s="90">
        <v>7288.37</v>
      </c>
      <c r="L234" s="90">
        <v>7288.37</v>
      </c>
      <c r="M234" s="87">
        <f>K234-L234</f>
        <v>0</v>
      </c>
      <c r="N234" s="87">
        <v>7</v>
      </c>
      <c r="O234" s="93">
        <v>16371.11</v>
      </c>
      <c r="P234" s="93">
        <v>16371.11</v>
      </c>
      <c r="Q234" s="90">
        <f>O234-P234</f>
        <v>0</v>
      </c>
      <c r="R234" s="20">
        <f t="shared" si="29"/>
        <v>23659.48</v>
      </c>
    </row>
    <row r="235" spans="1:1021" ht="15" customHeight="1">
      <c r="A235" s="10">
        <f t="shared" si="25"/>
        <v>225</v>
      </c>
      <c r="B235" s="21" t="s">
        <v>176</v>
      </c>
      <c r="C235" s="14"/>
      <c r="D235" s="21"/>
      <c r="E235" s="21"/>
      <c r="F235" s="21"/>
      <c r="G235" s="19" t="s">
        <v>33</v>
      </c>
      <c r="H235" s="80">
        <v>12</v>
      </c>
      <c r="I235" s="103"/>
      <c r="J235" s="103">
        <v>2</v>
      </c>
      <c r="K235" s="104">
        <v>4624.3999999999996</v>
      </c>
      <c r="L235" s="104">
        <v>4624.3999999999996</v>
      </c>
      <c r="M235" s="84"/>
      <c r="N235" s="155">
        <v>9</v>
      </c>
      <c r="O235" s="186">
        <v>21650.6</v>
      </c>
      <c r="P235" s="186">
        <v>21650.6</v>
      </c>
      <c r="Q235" s="84"/>
      <c r="R235" s="20"/>
      <c r="S235" s="20"/>
      <c r="U235" s="20"/>
    </row>
    <row r="236" spans="1:1021" ht="15" customHeight="1">
      <c r="A236" s="10">
        <f t="shared" si="25"/>
        <v>226</v>
      </c>
      <c r="B236" s="21" t="s">
        <v>178</v>
      </c>
      <c r="C236" s="14"/>
      <c r="D236" s="10"/>
      <c r="E236" s="21"/>
      <c r="F236" s="22"/>
      <c r="G236" s="19" t="s">
        <v>44</v>
      </c>
      <c r="H236" s="80">
        <v>7</v>
      </c>
      <c r="I236" s="105"/>
      <c r="J236" s="105"/>
      <c r="K236" s="104"/>
      <c r="L236" s="106"/>
      <c r="M236" s="105"/>
      <c r="N236" s="107">
        <v>4</v>
      </c>
      <c r="O236" s="108">
        <v>12667.4</v>
      </c>
      <c r="P236" s="108">
        <v>12667.4</v>
      </c>
      <c r="Q236" s="107">
        <v>0</v>
      </c>
      <c r="R236" s="20"/>
      <c r="S236" s="20"/>
      <c r="U236" s="20"/>
    </row>
    <row r="237" spans="1:1021" ht="15" customHeight="1">
      <c r="A237" s="10">
        <f t="shared" si="25"/>
        <v>227</v>
      </c>
      <c r="B237" s="21" t="s">
        <v>179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3</v>
      </c>
      <c r="I237" s="87"/>
      <c r="J237" s="87"/>
      <c r="K237" s="87"/>
      <c r="L237" s="87"/>
      <c r="M237" s="87">
        <f>K237-L237</f>
        <v>0</v>
      </c>
      <c r="N237" s="87">
        <v>3</v>
      </c>
      <c r="O237" s="93">
        <v>8730.25</v>
      </c>
      <c r="P237" s="93">
        <v>8730.25</v>
      </c>
      <c r="Q237" s="90">
        <f>O237-P237</f>
        <v>0</v>
      </c>
      <c r="R237" s="20">
        <f>P237+L237</f>
        <v>8730.25</v>
      </c>
      <c r="S237" s="20"/>
      <c r="U237" s="20"/>
    </row>
    <row r="238" spans="1:1021" s="18" customFormat="1" ht="15" customHeight="1">
      <c r="A238" s="10">
        <f t="shared" si="25"/>
        <v>228</v>
      </c>
      <c r="B238" s="21" t="s">
        <v>179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1</v>
      </c>
      <c r="O238" s="121"/>
      <c r="P238" s="121"/>
      <c r="Q238" s="104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</row>
    <row r="239" spans="1:1021" ht="15" customHeight="1">
      <c r="A239" s="10">
        <f t="shared" si="25"/>
        <v>229</v>
      </c>
      <c r="B239" s="21" t="s">
        <v>180</v>
      </c>
      <c r="C239" s="14" t="s">
        <v>19</v>
      </c>
      <c r="D239" s="10"/>
      <c r="E239" s="21" t="s">
        <v>24</v>
      </c>
      <c r="F239" s="23"/>
      <c r="G239" s="19" t="s">
        <v>22</v>
      </c>
      <c r="H239" s="92">
        <v>19</v>
      </c>
      <c r="I239" s="87"/>
      <c r="J239" s="87"/>
      <c r="K239" s="87"/>
      <c r="L239" s="87"/>
      <c r="M239" s="87">
        <f>K239-L239</f>
        <v>0</v>
      </c>
      <c r="N239" s="87">
        <v>17</v>
      </c>
      <c r="O239" s="93">
        <v>62143.82</v>
      </c>
      <c r="P239" s="93">
        <v>62143.82</v>
      </c>
      <c r="Q239" s="90">
        <f>O239-P239</f>
        <v>0</v>
      </c>
      <c r="R239" s="20">
        <f>P239+L239</f>
        <v>62143.82</v>
      </c>
      <c r="S239" s="20"/>
      <c r="T239" s="18"/>
      <c r="U239" s="2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</row>
    <row r="240" spans="1:1021" s="3" customFormat="1" ht="15" customHeight="1">
      <c r="A240" s="10">
        <f t="shared" si="25"/>
        <v>230</v>
      </c>
      <c r="B240" s="21" t="s">
        <v>180</v>
      </c>
      <c r="C240" s="14" t="s">
        <v>19</v>
      </c>
      <c r="D240" s="10"/>
      <c r="E240" s="21" t="s">
        <v>24</v>
      </c>
      <c r="F240" s="22"/>
      <c r="G240" s="19" t="s">
        <v>25</v>
      </c>
      <c r="H240" s="80">
        <v>5</v>
      </c>
      <c r="I240" s="104"/>
      <c r="J240" s="104"/>
      <c r="K240" s="104"/>
      <c r="L240" s="104"/>
      <c r="M240" s="104"/>
      <c r="N240" s="104">
        <v>2</v>
      </c>
      <c r="O240" s="121"/>
      <c r="P240" s="121"/>
      <c r="Q240" s="104"/>
      <c r="R240" s="18"/>
    </row>
    <row r="241" spans="1:21" s="3" customFormat="1" ht="15" customHeight="1">
      <c r="A241" s="10">
        <f t="shared" si="25"/>
        <v>231</v>
      </c>
      <c r="B241" s="21" t="s">
        <v>181</v>
      </c>
      <c r="C241" s="14"/>
      <c r="D241" s="11"/>
      <c r="E241" s="21"/>
      <c r="F241" s="23"/>
      <c r="G241" s="19" t="s">
        <v>25</v>
      </c>
      <c r="H241" s="116">
        <v>5</v>
      </c>
      <c r="I241" s="87">
        <v>1</v>
      </c>
      <c r="J241" s="87">
        <v>1</v>
      </c>
      <c r="K241" s="87"/>
      <c r="L241" s="87"/>
      <c r="M241" s="87"/>
      <c r="N241" s="146">
        <v>4</v>
      </c>
      <c r="O241" s="147"/>
      <c r="P241" s="146"/>
      <c r="Q241" s="90"/>
    </row>
    <row r="242" spans="1:21" s="3" customFormat="1" ht="15" customHeight="1">
      <c r="A242" s="10">
        <f t="shared" si="25"/>
        <v>232</v>
      </c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6"/>
      <c r="P242" s="146"/>
      <c r="Q242" s="90"/>
      <c r="R242" s="20"/>
      <c r="S242" s="20"/>
      <c r="U242" s="20"/>
    </row>
    <row r="243" spans="1:21" s="18" customFormat="1" ht="15" customHeight="1">
      <c r="A243" s="10">
        <f t="shared" si="25"/>
        <v>233</v>
      </c>
      <c r="B243" s="29" t="s">
        <v>182</v>
      </c>
      <c r="C243" s="14"/>
      <c r="D243" s="10"/>
      <c r="E243" s="21"/>
      <c r="F243" s="22"/>
      <c r="G243" s="19" t="s">
        <v>22</v>
      </c>
      <c r="H243" s="92">
        <v>17</v>
      </c>
      <c r="I243" s="87"/>
      <c r="J243" s="87"/>
      <c r="K243" s="87"/>
      <c r="L243" s="87"/>
      <c r="M243" s="87">
        <f>K243-L243</f>
        <v>0</v>
      </c>
      <c r="N243" s="146">
        <v>19</v>
      </c>
      <c r="O243" s="146">
        <f>15084.13+5917.85+987.87</f>
        <v>21989.85</v>
      </c>
      <c r="P243" s="146">
        <f>15084.13+5917.85</f>
        <v>21001.98</v>
      </c>
      <c r="Q243" s="90">
        <f>O243-P243</f>
        <v>987.86999999999898</v>
      </c>
      <c r="R243" s="20">
        <f t="shared" ref="R243:R245" si="30">P243+L243</f>
        <v>21001.98</v>
      </c>
      <c r="S243" s="20"/>
      <c r="U243" s="20"/>
    </row>
    <row r="244" spans="1:21" s="18" customFormat="1" ht="15" customHeight="1">
      <c r="A244" s="10">
        <f t="shared" si="25"/>
        <v>234</v>
      </c>
      <c r="B244" s="21" t="s">
        <v>183</v>
      </c>
      <c r="C244" s="14" t="s">
        <v>19</v>
      </c>
      <c r="D244" s="10"/>
      <c r="E244" s="21" t="s">
        <v>24</v>
      </c>
      <c r="F244" s="22"/>
      <c r="G244" s="19" t="s">
        <v>22</v>
      </c>
      <c r="H244" s="92">
        <v>9</v>
      </c>
      <c r="I244" s="87">
        <v>4</v>
      </c>
      <c r="J244" s="87">
        <v>4</v>
      </c>
      <c r="K244" s="87">
        <f>2249.14+815.79</f>
        <v>3064.93</v>
      </c>
      <c r="L244" s="87">
        <f>2249.14+815.79</f>
        <v>3064.93</v>
      </c>
      <c r="M244" s="87">
        <f>K244-L244</f>
        <v>0</v>
      </c>
      <c r="N244" s="146">
        <v>15</v>
      </c>
      <c r="O244" s="147">
        <f>714.68+28225.49+2707.74+4471.33+10348.11</f>
        <v>46467.350000000006</v>
      </c>
      <c r="P244" s="147">
        <f>714.68+28225.49+2707.74+4471.33+10348.11</f>
        <v>46467.350000000006</v>
      </c>
      <c r="Q244" s="90">
        <f>O244-P244</f>
        <v>0</v>
      </c>
      <c r="R244" s="20">
        <f t="shared" si="30"/>
        <v>49532.280000000006</v>
      </c>
      <c r="S244" s="20"/>
      <c r="U244" s="20"/>
    </row>
    <row r="245" spans="1:21" s="18" customFormat="1" ht="15" customHeight="1">
      <c r="A245" s="10">
        <f t="shared" si="25"/>
        <v>235</v>
      </c>
      <c r="B245" s="21" t="s">
        <v>184</v>
      </c>
      <c r="C245" s="14"/>
      <c r="D245" s="10"/>
      <c r="E245" s="21"/>
      <c r="F245" s="23"/>
      <c r="G245" s="19" t="s">
        <v>22</v>
      </c>
      <c r="H245" s="92">
        <v>1</v>
      </c>
      <c r="I245" s="87"/>
      <c r="J245" s="87"/>
      <c r="K245" s="87"/>
      <c r="L245" s="87"/>
      <c r="M245" s="87">
        <f>K245-L245</f>
        <v>0</v>
      </c>
      <c r="N245" s="146"/>
      <c r="O245" s="147"/>
      <c r="P245" s="146"/>
      <c r="Q245" s="90">
        <f>O245-P245</f>
        <v>0</v>
      </c>
      <c r="R245" s="20">
        <f t="shared" si="30"/>
        <v>0</v>
      </c>
      <c r="S245" s="20"/>
      <c r="U245" s="20"/>
    </row>
    <row r="246" spans="1:21" s="18" customFormat="1" ht="15" customHeight="1">
      <c r="A246" s="10">
        <f t="shared" si="25"/>
        <v>236</v>
      </c>
      <c r="B246" s="21" t="s">
        <v>184</v>
      </c>
      <c r="C246" s="42" t="s">
        <v>19</v>
      </c>
      <c r="D246" s="43"/>
      <c r="E246" s="21" t="s">
        <v>24</v>
      </c>
      <c r="F246" s="52"/>
      <c r="G246" s="19" t="s">
        <v>25</v>
      </c>
      <c r="H246" s="167">
        <v>6</v>
      </c>
      <c r="I246" s="104"/>
      <c r="J246" s="104"/>
      <c r="K246" s="104"/>
      <c r="L246" s="104"/>
      <c r="M246" s="104"/>
      <c r="N246" s="104">
        <v>3</v>
      </c>
      <c r="O246" s="121"/>
      <c r="P246" s="104"/>
      <c r="Q246" s="104"/>
    </row>
    <row r="247" spans="1:21" s="3" customFormat="1" ht="15" customHeight="1">
      <c r="A247" s="10">
        <f t="shared" si="25"/>
        <v>237</v>
      </c>
      <c r="B247" s="21" t="s">
        <v>185</v>
      </c>
      <c r="C247" s="14" t="s">
        <v>19</v>
      </c>
      <c r="D247" s="21"/>
      <c r="E247" s="21" t="s">
        <v>24</v>
      </c>
      <c r="F247" s="21"/>
      <c r="G247" s="19" t="s">
        <v>25</v>
      </c>
      <c r="H247" s="80"/>
      <c r="I247" s="84"/>
      <c r="J247" s="84"/>
      <c r="K247" s="94"/>
      <c r="L247" s="94"/>
      <c r="M247" s="84"/>
      <c r="N247" s="84"/>
      <c r="O247" s="84"/>
      <c r="P247" s="84"/>
      <c r="Q247" s="84"/>
    </row>
    <row r="248" spans="1:21" s="3" customFormat="1" ht="15" customHeight="1">
      <c r="A248" s="10">
        <f t="shared" si="25"/>
        <v>238</v>
      </c>
      <c r="B248" s="21" t="s">
        <v>186</v>
      </c>
      <c r="C248" s="14"/>
      <c r="D248" s="21"/>
      <c r="E248" s="21"/>
      <c r="F248" s="22"/>
      <c r="G248" s="19" t="s">
        <v>22</v>
      </c>
      <c r="H248" s="92">
        <v>9</v>
      </c>
      <c r="I248" s="87"/>
      <c r="J248" s="87"/>
      <c r="K248" s="187"/>
      <c r="L248" s="187"/>
      <c r="M248" s="87">
        <f>K248-L248</f>
        <v>0</v>
      </c>
      <c r="N248" s="87">
        <v>6</v>
      </c>
      <c r="O248" s="87">
        <v>5738.55</v>
      </c>
      <c r="P248" s="87">
        <v>5738.55</v>
      </c>
      <c r="Q248" s="90">
        <f>O248-P248</f>
        <v>0</v>
      </c>
      <c r="R248" s="20">
        <f t="shared" ref="R248:R249" si="31">P248+L248</f>
        <v>5738.55</v>
      </c>
      <c r="S248" s="20"/>
      <c r="U248" s="20"/>
    </row>
    <row r="249" spans="1:21" s="3" customFormat="1" ht="15" customHeight="1">
      <c r="A249" s="10">
        <f t="shared" si="25"/>
        <v>239</v>
      </c>
      <c r="B249" s="21" t="s">
        <v>187</v>
      </c>
      <c r="C249" s="14" t="s">
        <v>19</v>
      </c>
      <c r="D249" s="10"/>
      <c r="E249" s="21" t="s">
        <v>188</v>
      </c>
      <c r="F249" s="23"/>
      <c r="G249" s="19" t="s">
        <v>22</v>
      </c>
      <c r="H249" s="92">
        <v>14</v>
      </c>
      <c r="I249" s="87">
        <v>10</v>
      </c>
      <c r="J249" s="87">
        <v>10</v>
      </c>
      <c r="K249" s="87">
        <v>21476.71</v>
      </c>
      <c r="L249" s="87">
        <v>9109.0400000000009</v>
      </c>
      <c r="M249" s="87">
        <f>K249-L249</f>
        <v>12367.669999999998</v>
      </c>
      <c r="N249" s="87">
        <v>10</v>
      </c>
      <c r="O249" s="90">
        <f>16329.66+8180.87</f>
        <v>24510.53</v>
      </c>
      <c r="P249" s="90">
        <f>16329.66+8180.87</f>
        <v>24510.53</v>
      </c>
      <c r="Q249" s="90">
        <f>O249-P249</f>
        <v>0</v>
      </c>
      <c r="R249" s="20">
        <f t="shared" si="31"/>
        <v>33619.57</v>
      </c>
      <c r="S249" s="20"/>
      <c r="U249" s="20"/>
    </row>
    <row r="250" spans="1:21" s="3" customFormat="1" ht="15" customHeight="1">
      <c r="A250" s="10">
        <f t="shared" si="25"/>
        <v>240</v>
      </c>
      <c r="B250" s="21" t="s">
        <v>189</v>
      </c>
      <c r="C250" s="14"/>
      <c r="D250" s="10"/>
      <c r="E250" s="21"/>
      <c r="F250" s="23"/>
      <c r="G250" s="19" t="s">
        <v>25</v>
      </c>
      <c r="H250" s="80"/>
      <c r="I250" s="84"/>
      <c r="J250" s="84"/>
      <c r="K250" s="84"/>
      <c r="L250" s="84"/>
      <c r="M250" s="84"/>
      <c r="N250" s="84">
        <v>1</v>
      </c>
      <c r="O250" s="84"/>
      <c r="P250" s="84"/>
      <c r="Q250" s="138"/>
      <c r="R250" s="18"/>
    </row>
    <row r="251" spans="1:21" s="3" customFormat="1" ht="15" customHeight="1">
      <c r="A251" s="10">
        <f t="shared" si="25"/>
        <v>241</v>
      </c>
      <c r="B251" s="21" t="s">
        <v>190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/>
      <c r="J251" s="87"/>
      <c r="K251" s="87"/>
      <c r="L251" s="87"/>
      <c r="M251" s="87">
        <f>K251-L251</f>
        <v>0</v>
      </c>
      <c r="N251" s="87">
        <v>9</v>
      </c>
      <c r="O251" s="87">
        <f>2370.9+9635.1</f>
        <v>12006</v>
      </c>
      <c r="P251" s="87">
        <f>2370.9+9635.1</f>
        <v>12006</v>
      </c>
      <c r="Q251" s="90">
        <f>O251-P251</f>
        <v>0</v>
      </c>
      <c r="R251" s="20">
        <f t="shared" ref="R251:R252" si="32">P251+L251</f>
        <v>12006</v>
      </c>
      <c r="S251" s="20"/>
      <c r="U251" s="20"/>
    </row>
    <row r="252" spans="1:21" s="3" customFormat="1" ht="15" customHeight="1">
      <c r="A252" s="10">
        <f t="shared" si="25"/>
        <v>242</v>
      </c>
      <c r="B252" s="21" t="s">
        <v>191</v>
      </c>
      <c r="C252" s="14" t="s">
        <v>19</v>
      </c>
      <c r="D252" s="10"/>
      <c r="E252" s="21" t="s">
        <v>24</v>
      </c>
      <c r="F252" s="23"/>
      <c r="G252" s="19" t="s">
        <v>22</v>
      </c>
      <c r="H252" s="92">
        <v>10</v>
      </c>
      <c r="I252" s="87">
        <v>1</v>
      </c>
      <c r="J252" s="87">
        <v>1</v>
      </c>
      <c r="K252" s="90">
        <v>644.6</v>
      </c>
      <c r="L252" s="90">
        <v>644.6</v>
      </c>
      <c r="M252" s="87">
        <f>K252-L252</f>
        <v>0</v>
      </c>
      <c r="N252" s="87">
        <v>8</v>
      </c>
      <c r="O252" s="99">
        <f>15351.02+8013.74</f>
        <v>23364.760000000002</v>
      </c>
      <c r="P252" s="99">
        <f>15351.02+8013.74</f>
        <v>23364.760000000002</v>
      </c>
      <c r="Q252" s="90">
        <f>O252-P252</f>
        <v>0</v>
      </c>
      <c r="R252" s="20">
        <f t="shared" si="32"/>
        <v>24009.360000000001</v>
      </c>
      <c r="S252" s="20"/>
      <c r="U252" s="20"/>
    </row>
    <row r="253" spans="1:21" s="3" customFormat="1" ht="15" customHeight="1">
      <c r="A253" s="10">
        <f t="shared" si="25"/>
        <v>243</v>
      </c>
      <c r="B253" s="21" t="s">
        <v>192</v>
      </c>
      <c r="C253" s="14"/>
      <c r="D253" s="10"/>
      <c r="E253" s="21"/>
      <c r="F253" s="22"/>
      <c r="G253" s="19" t="s">
        <v>33</v>
      </c>
      <c r="H253" s="80"/>
      <c r="I253" s="84"/>
      <c r="J253" s="84"/>
      <c r="K253" s="138"/>
      <c r="L253" s="138"/>
      <c r="M253" s="84"/>
      <c r="N253" s="84"/>
      <c r="O253" s="95"/>
      <c r="P253" s="84"/>
      <c r="Q253" s="138"/>
      <c r="R253" s="18"/>
    </row>
    <row r="254" spans="1:21" s="3" customFormat="1" ht="15" customHeight="1">
      <c r="A254" s="10">
        <f t="shared" si="25"/>
        <v>244</v>
      </c>
      <c r="B254" s="21" t="s">
        <v>192</v>
      </c>
      <c r="C254" s="14"/>
      <c r="D254" s="10"/>
      <c r="E254" s="21"/>
      <c r="F254" s="23"/>
      <c r="G254" s="19" t="s">
        <v>25</v>
      </c>
      <c r="H254" s="80">
        <v>9</v>
      </c>
      <c r="I254" s="84"/>
      <c r="J254" s="84"/>
      <c r="K254" s="84"/>
      <c r="L254" s="84"/>
      <c r="M254" s="84"/>
      <c r="N254" s="84">
        <v>4</v>
      </c>
      <c r="O254" s="95"/>
      <c r="P254" s="95"/>
      <c r="Q254" s="138"/>
      <c r="R254" s="18"/>
    </row>
    <row r="255" spans="1:21" s="3" customFormat="1" ht="15" customHeight="1">
      <c r="A255" s="10">
        <f t="shared" si="25"/>
        <v>245</v>
      </c>
      <c r="B255" s="21" t="s">
        <v>192</v>
      </c>
      <c r="C255" s="14"/>
      <c r="D255" s="10"/>
      <c r="E255" s="21"/>
      <c r="F255" s="23"/>
      <c r="G255" s="19" t="s">
        <v>22</v>
      </c>
      <c r="H255" s="92">
        <v>7</v>
      </c>
      <c r="I255" s="87"/>
      <c r="J255" s="87"/>
      <c r="K255" s="90"/>
      <c r="L255" s="90"/>
      <c r="M255" s="87">
        <f>K255-L255</f>
        <v>0</v>
      </c>
      <c r="N255" s="87">
        <v>10</v>
      </c>
      <c r="O255" s="99">
        <v>5645.63</v>
      </c>
      <c r="P255" s="99">
        <v>5645.63</v>
      </c>
      <c r="Q255" s="90">
        <f>O255-P255</f>
        <v>0</v>
      </c>
      <c r="R255" s="20">
        <f>P255+L255</f>
        <v>5645.63</v>
      </c>
      <c r="S255" s="20"/>
      <c r="U255" s="20"/>
    </row>
    <row r="256" spans="1:21" s="3" customFormat="1" ht="15" customHeight="1">
      <c r="A256" s="10">
        <f t="shared" si="25"/>
        <v>246</v>
      </c>
      <c r="B256" s="21" t="s">
        <v>192</v>
      </c>
      <c r="C256" s="14"/>
      <c r="D256" s="10"/>
      <c r="E256" s="21"/>
      <c r="F256" s="23"/>
      <c r="G256" s="19" t="s">
        <v>47</v>
      </c>
      <c r="H256" s="92">
        <v>1</v>
      </c>
      <c r="I256" s="87"/>
      <c r="J256" s="87"/>
      <c r="K256" s="90"/>
      <c r="L256" s="90"/>
      <c r="M256" s="87"/>
      <c r="N256" s="87"/>
      <c r="O256" s="93"/>
      <c r="P256" s="93"/>
      <c r="Q256" s="90"/>
      <c r="R256" s="18"/>
    </row>
    <row r="257" spans="1:1021" s="3" customFormat="1" ht="15" customHeight="1">
      <c r="A257" s="10">
        <f t="shared" si="25"/>
        <v>247</v>
      </c>
      <c r="B257" s="21" t="s">
        <v>192</v>
      </c>
      <c r="C257" s="14"/>
      <c r="D257" s="10"/>
      <c r="E257" s="21"/>
      <c r="F257" s="23"/>
      <c r="G257" s="19" t="s">
        <v>21</v>
      </c>
      <c r="H257" s="92"/>
      <c r="I257" s="87"/>
      <c r="J257" s="87"/>
      <c r="K257" s="87"/>
      <c r="L257" s="87"/>
      <c r="M257" s="87"/>
      <c r="N257" s="87"/>
      <c r="O257" s="99"/>
      <c r="P257" s="90"/>
      <c r="Q257" s="90"/>
    </row>
    <row r="258" spans="1:1021" s="3" customFormat="1" ht="15" customHeight="1">
      <c r="A258" s="10">
        <f t="shared" si="25"/>
        <v>248</v>
      </c>
      <c r="B258" s="54" t="s">
        <v>193</v>
      </c>
      <c r="C258" s="14"/>
      <c r="D258" s="10"/>
      <c r="E258" s="21"/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18"/>
    </row>
    <row r="259" spans="1:1021" s="3" customFormat="1" ht="15" customHeight="1">
      <c r="A259" s="10">
        <f t="shared" si="25"/>
        <v>249</v>
      </c>
      <c r="B259" s="21" t="s">
        <v>194</v>
      </c>
      <c r="C259" s="14" t="s">
        <v>19</v>
      </c>
      <c r="D259" s="10"/>
      <c r="E259" s="35" t="s">
        <v>24</v>
      </c>
      <c r="F259" s="22"/>
      <c r="G259" s="19" t="s">
        <v>25</v>
      </c>
      <c r="H259" s="80"/>
      <c r="I259" s="104"/>
      <c r="J259" s="104"/>
      <c r="K259" s="104"/>
      <c r="L259" s="104"/>
      <c r="M259" s="104"/>
      <c r="N259" s="104"/>
      <c r="O259" s="104"/>
      <c r="P259" s="104"/>
      <c r="Q259" s="104"/>
      <c r="R259" s="20"/>
      <c r="S259" s="20"/>
      <c r="U259" s="20"/>
    </row>
    <row r="260" spans="1:1021" s="3" customFormat="1" ht="15" customHeight="1">
      <c r="A260" s="10">
        <f t="shared" si="25"/>
        <v>250</v>
      </c>
      <c r="B260" s="21" t="s">
        <v>195</v>
      </c>
      <c r="C260" s="14" t="s">
        <v>19</v>
      </c>
      <c r="D260" s="10"/>
      <c r="E260" s="21" t="s">
        <v>196</v>
      </c>
      <c r="F260" s="23"/>
      <c r="G260" s="19" t="s">
        <v>22</v>
      </c>
      <c r="H260" s="92">
        <v>38</v>
      </c>
      <c r="I260" s="87">
        <v>7</v>
      </c>
      <c r="J260" s="87">
        <v>7</v>
      </c>
      <c r="K260" s="87">
        <v>13060.31</v>
      </c>
      <c r="L260" s="87">
        <v>13060.31</v>
      </c>
      <c r="M260" s="87">
        <f>K260-L260</f>
        <v>0</v>
      </c>
      <c r="N260" s="87">
        <v>48</v>
      </c>
      <c r="O260" s="99">
        <v>130547.43</v>
      </c>
      <c r="P260" s="99">
        <v>130547.43</v>
      </c>
      <c r="Q260" s="90">
        <f>O260-P260</f>
        <v>0</v>
      </c>
      <c r="R260" s="20">
        <f t="shared" ref="R260:R261" si="33">P260+L260</f>
        <v>143607.74</v>
      </c>
      <c r="S260" s="20"/>
      <c r="U260" s="20"/>
    </row>
    <row r="261" spans="1:1021" s="3" customFormat="1" ht="15" customHeight="1">
      <c r="A261" s="10">
        <f t="shared" si="25"/>
        <v>251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3"/>
      <c r="G261" s="19" t="s">
        <v>22</v>
      </c>
      <c r="H261" s="116">
        <v>11</v>
      </c>
      <c r="I261" s="117"/>
      <c r="J261" s="117"/>
      <c r="K261" s="117"/>
      <c r="L261" s="117"/>
      <c r="M261" s="87">
        <f>K261-L261</f>
        <v>0</v>
      </c>
      <c r="N261" s="117">
        <v>9</v>
      </c>
      <c r="O261" s="118">
        <v>25523.81</v>
      </c>
      <c r="P261" s="118">
        <v>25523.81</v>
      </c>
      <c r="Q261" s="90">
        <f>O261-P261</f>
        <v>0</v>
      </c>
      <c r="R261" s="20">
        <f t="shared" si="33"/>
        <v>25523.81</v>
      </c>
    </row>
    <row r="262" spans="1:1021" s="3" customFormat="1" ht="15" customHeight="1">
      <c r="A262" s="10">
        <f t="shared" si="25"/>
        <v>252</v>
      </c>
      <c r="B262" s="21" t="s">
        <v>197</v>
      </c>
      <c r="C262" s="14" t="s">
        <v>54</v>
      </c>
      <c r="D262" s="10" t="s">
        <v>69</v>
      </c>
      <c r="E262" s="21" t="s">
        <v>24</v>
      </c>
      <c r="F262" s="21"/>
      <c r="G262" s="19" t="s">
        <v>25</v>
      </c>
      <c r="H262" s="80"/>
      <c r="I262" s="84"/>
      <c r="J262" s="84"/>
      <c r="K262" s="84"/>
      <c r="L262" s="84"/>
      <c r="M262" s="84"/>
      <c r="N262" s="155"/>
      <c r="O262" s="155"/>
      <c r="P262" s="155"/>
      <c r="Q262" s="84"/>
      <c r="R262" s="20"/>
      <c r="S262" s="20"/>
      <c r="U262" s="20"/>
    </row>
    <row r="263" spans="1:1021" s="3" customFormat="1" ht="15" customHeight="1">
      <c r="A263" s="10">
        <f t="shared" si="25"/>
        <v>253</v>
      </c>
      <c r="B263" s="21" t="s">
        <v>198</v>
      </c>
      <c r="C263" s="14" t="s">
        <v>19</v>
      </c>
      <c r="D263" s="10"/>
      <c r="E263" s="21" t="s">
        <v>199</v>
      </c>
      <c r="F263" s="23"/>
      <c r="G263" s="19" t="s">
        <v>22</v>
      </c>
      <c r="H263" s="92"/>
      <c r="I263" s="87"/>
      <c r="J263" s="87"/>
      <c r="K263" s="87"/>
      <c r="L263" s="87"/>
      <c r="M263" s="87">
        <f>K263-L263</f>
        <v>0</v>
      </c>
      <c r="N263" s="87"/>
      <c r="O263" s="99"/>
      <c r="P263" s="99"/>
      <c r="Q263" s="90">
        <f>O263-P263</f>
        <v>0</v>
      </c>
      <c r="R263" s="20">
        <f>P263+L263</f>
        <v>0</v>
      </c>
    </row>
    <row r="264" spans="1:1021" s="3" customFormat="1" ht="15" customHeight="1">
      <c r="A264" s="10">
        <f t="shared" si="25"/>
        <v>254</v>
      </c>
      <c r="B264" s="21" t="s">
        <v>198</v>
      </c>
      <c r="C264" s="14" t="s">
        <v>19</v>
      </c>
      <c r="D264" s="10"/>
      <c r="E264" s="21" t="s">
        <v>199</v>
      </c>
      <c r="F264" s="22"/>
      <c r="G264" s="19" t="s">
        <v>21</v>
      </c>
      <c r="H264" s="80"/>
      <c r="I264" s="115"/>
      <c r="J264" s="127"/>
      <c r="K264" s="143"/>
      <c r="L264" s="143"/>
      <c r="M264" s="127"/>
      <c r="N264" s="84"/>
      <c r="O264" s="95"/>
      <c r="P264" s="95"/>
      <c r="Q264" s="84"/>
      <c r="R264" s="18"/>
    </row>
    <row r="265" spans="1:1021" s="3" customFormat="1" ht="15" customHeight="1">
      <c r="A265" s="10">
        <f t="shared" si="25"/>
        <v>255</v>
      </c>
      <c r="B265" s="21" t="s">
        <v>200</v>
      </c>
      <c r="C265" s="14" t="s">
        <v>19</v>
      </c>
      <c r="D265" s="10"/>
      <c r="E265" s="21" t="s">
        <v>78</v>
      </c>
      <c r="F265" s="34"/>
      <c r="G265" s="19" t="s">
        <v>47</v>
      </c>
      <c r="H265" s="80"/>
      <c r="I265" s="189"/>
      <c r="J265" s="190"/>
      <c r="K265" s="191"/>
      <c r="L265" s="191"/>
      <c r="M265" s="190"/>
      <c r="N265" s="190">
        <v>3</v>
      </c>
      <c r="O265" s="192">
        <v>12612</v>
      </c>
      <c r="P265" s="193">
        <v>12612</v>
      </c>
      <c r="Q265" s="194">
        <v>0</v>
      </c>
    </row>
    <row r="266" spans="1:1021" s="3" customFormat="1" ht="15" customHeight="1">
      <c r="A266" s="10">
        <f t="shared" si="25"/>
        <v>256</v>
      </c>
      <c r="B266" s="21" t="s">
        <v>201</v>
      </c>
      <c r="C266" s="14" t="s">
        <v>19</v>
      </c>
      <c r="D266" s="10"/>
      <c r="E266" s="21"/>
      <c r="F266" s="44"/>
      <c r="G266" s="19" t="s">
        <v>22</v>
      </c>
      <c r="H266" s="92">
        <v>6</v>
      </c>
      <c r="I266" s="87">
        <v>4</v>
      </c>
      <c r="J266" s="87">
        <v>4</v>
      </c>
      <c r="K266" s="90">
        <v>3044.75</v>
      </c>
      <c r="L266" s="90">
        <v>3044.75</v>
      </c>
      <c r="M266" s="87">
        <f>K266-L266</f>
        <v>0</v>
      </c>
      <c r="N266" s="175">
        <v>6</v>
      </c>
      <c r="O266" s="175">
        <f>15838.96+6303.06</f>
        <v>22142.02</v>
      </c>
      <c r="P266" s="175">
        <f>15838.96+6303.06</f>
        <v>22142.02</v>
      </c>
      <c r="Q266" s="90">
        <f>O266-P266</f>
        <v>0</v>
      </c>
      <c r="R266" s="20">
        <f>P266+L266</f>
        <v>25186.77</v>
      </c>
      <c r="S266" s="20"/>
      <c r="U266" s="20"/>
    </row>
    <row r="267" spans="1:1021" s="3" customFormat="1" ht="15" customHeight="1">
      <c r="A267" s="10">
        <f t="shared" si="25"/>
        <v>257</v>
      </c>
      <c r="B267" s="55" t="s">
        <v>201</v>
      </c>
      <c r="C267" s="14" t="s">
        <v>19</v>
      </c>
      <c r="D267" s="43"/>
      <c r="E267" s="35"/>
      <c r="F267" s="56"/>
      <c r="G267" s="19" t="s">
        <v>25</v>
      </c>
      <c r="H267" s="195">
        <v>2</v>
      </c>
      <c r="I267" s="104"/>
      <c r="J267" s="104"/>
      <c r="K267" s="104"/>
      <c r="L267" s="104"/>
      <c r="M267" s="104"/>
      <c r="N267" s="104">
        <v>7</v>
      </c>
      <c r="O267" s="121"/>
      <c r="P267" s="104"/>
      <c r="Q267" s="84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  <c r="JL267" s="18"/>
      <c r="JM267" s="18"/>
      <c r="JN267" s="18"/>
      <c r="JO267" s="18"/>
      <c r="JP267" s="18"/>
      <c r="JQ267" s="18"/>
      <c r="JR267" s="18"/>
      <c r="JS267" s="18"/>
      <c r="JT267" s="18"/>
      <c r="JU267" s="18"/>
      <c r="JV267" s="18"/>
      <c r="JW267" s="18"/>
      <c r="JX267" s="18"/>
      <c r="JY267" s="18"/>
      <c r="JZ267" s="18"/>
      <c r="KA267" s="18"/>
      <c r="KB267" s="18"/>
      <c r="KC267" s="18"/>
      <c r="KD267" s="18"/>
      <c r="KE267" s="18"/>
      <c r="KF267" s="18"/>
      <c r="KG267" s="18"/>
      <c r="KH267" s="18"/>
      <c r="KI267" s="18"/>
      <c r="KJ267" s="18"/>
      <c r="KK267" s="18"/>
      <c r="KL267" s="18"/>
      <c r="KM267" s="18"/>
      <c r="KN267" s="18"/>
      <c r="KO267" s="18"/>
      <c r="KP267" s="18"/>
      <c r="KQ267" s="18"/>
      <c r="KR267" s="18"/>
      <c r="KS267" s="18"/>
      <c r="KT267" s="18"/>
      <c r="KU267" s="18"/>
      <c r="KV267" s="18"/>
      <c r="KW267" s="18"/>
      <c r="KX267" s="18"/>
      <c r="KY267" s="18"/>
      <c r="KZ267" s="18"/>
      <c r="LA267" s="18"/>
      <c r="LB267" s="18"/>
      <c r="LC267" s="18"/>
      <c r="LD267" s="18"/>
      <c r="LE267" s="18"/>
      <c r="LF267" s="18"/>
      <c r="LG267" s="18"/>
      <c r="LH267" s="18"/>
      <c r="LI267" s="18"/>
      <c r="LJ267" s="18"/>
      <c r="LK267" s="18"/>
      <c r="LL267" s="18"/>
      <c r="LM267" s="18"/>
      <c r="LN267" s="18"/>
      <c r="LO267" s="18"/>
      <c r="LP267" s="18"/>
      <c r="LQ267" s="18"/>
      <c r="LR267" s="18"/>
      <c r="LS267" s="18"/>
      <c r="LT267" s="18"/>
      <c r="LU267" s="18"/>
      <c r="LV267" s="18"/>
      <c r="LW267" s="18"/>
      <c r="LX267" s="18"/>
      <c r="LY267" s="18"/>
      <c r="LZ267" s="18"/>
      <c r="MA267" s="18"/>
      <c r="MB267" s="18"/>
      <c r="MC267" s="18"/>
      <c r="MD267" s="18"/>
      <c r="ME267" s="18"/>
      <c r="MF267" s="18"/>
      <c r="MG267" s="18"/>
      <c r="MH267" s="18"/>
      <c r="MI267" s="18"/>
      <c r="MJ267" s="18"/>
      <c r="MK267" s="18"/>
      <c r="ML267" s="18"/>
      <c r="MM267" s="18"/>
      <c r="MN267" s="18"/>
      <c r="MO267" s="18"/>
      <c r="MP267" s="18"/>
      <c r="MQ267" s="18"/>
      <c r="MR267" s="18"/>
      <c r="MS267" s="18"/>
      <c r="MT267" s="18"/>
      <c r="MU267" s="18"/>
      <c r="MV267" s="18"/>
      <c r="MW267" s="18"/>
      <c r="MX267" s="18"/>
      <c r="MY267" s="18"/>
      <c r="MZ267" s="18"/>
      <c r="NA267" s="18"/>
      <c r="NB267" s="18"/>
      <c r="NC267" s="18"/>
      <c r="ND267" s="18"/>
      <c r="NE267" s="18"/>
      <c r="NF267" s="18"/>
      <c r="NG267" s="18"/>
      <c r="NH267" s="18"/>
      <c r="NI267" s="18"/>
      <c r="NJ267" s="18"/>
      <c r="NK267" s="18"/>
      <c r="NL267" s="18"/>
      <c r="NM267" s="18"/>
      <c r="NN267" s="18"/>
      <c r="NO267" s="18"/>
      <c r="NP267" s="18"/>
      <c r="NQ267" s="18"/>
      <c r="NR267" s="18"/>
      <c r="NS267" s="18"/>
      <c r="NT267" s="18"/>
      <c r="NU267" s="18"/>
      <c r="NV267" s="18"/>
      <c r="NW267" s="18"/>
      <c r="NX267" s="18"/>
      <c r="NY267" s="18"/>
      <c r="NZ267" s="18"/>
      <c r="OA267" s="18"/>
      <c r="OB267" s="18"/>
      <c r="OC267" s="18"/>
      <c r="OD267" s="18"/>
      <c r="OE267" s="18"/>
      <c r="OF267" s="18"/>
      <c r="OG267" s="18"/>
      <c r="OH267" s="18"/>
      <c r="OI267" s="18"/>
      <c r="OJ267" s="18"/>
      <c r="OK267" s="18"/>
      <c r="OL267" s="18"/>
      <c r="OM267" s="18"/>
      <c r="ON267" s="18"/>
      <c r="OO267" s="18"/>
      <c r="OP267" s="18"/>
      <c r="OQ267" s="18"/>
      <c r="OR267" s="18"/>
      <c r="OS267" s="18"/>
      <c r="OT267" s="18"/>
      <c r="OU267" s="18"/>
      <c r="OV267" s="18"/>
      <c r="OW267" s="18"/>
      <c r="OX267" s="18"/>
      <c r="OY267" s="18"/>
      <c r="OZ267" s="18"/>
      <c r="PA267" s="18"/>
      <c r="PB267" s="18"/>
      <c r="PC267" s="18"/>
      <c r="PD267" s="18"/>
      <c r="PE267" s="18"/>
      <c r="PF267" s="18"/>
      <c r="PG267" s="18"/>
      <c r="PH267" s="18"/>
      <c r="PI267" s="18"/>
      <c r="PJ267" s="18"/>
      <c r="PK267" s="18"/>
      <c r="PL267" s="18"/>
      <c r="PM267" s="18"/>
      <c r="PN267" s="18"/>
      <c r="PO267" s="18"/>
      <c r="PP267" s="18"/>
      <c r="PQ267" s="18"/>
      <c r="PR267" s="18"/>
      <c r="PS267" s="18"/>
      <c r="PT267" s="18"/>
      <c r="PU267" s="18"/>
      <c r="PV267" s="18"/>
      <c r="PW267" s="18"/>
      <c r="PX267" s="18"/>
      <c r="PY267" s="18"/>
      <c r="PZ267" s="18"/>
      <c r="QA267" s="18"/>
      <c r="QB267" s="18"/>
      <c r="QC267" s="18"/>
      <c r="QD267" s="18"/>
      <c r="QE267" s="18"/>
      <c r="QF267" s="18"/>
      <c r="QG267" s="18"/>
      <c r="QH267" s="18"/>
      <c r="QI267" s="18"/>
      <c r="QJ267" s="18"/>
      <c r="QK267" s="18"/>
      <c r="QL267" s="18"/>
      <c r="QM267" s="18"/>
      <c r="QN267" s="18"/>
      <c r="QO267" s="18"/>
      <c r="QP267" s="18"/>
      <c r="QQ267" s="18"/>
      <c r="QR267" s="18"/>
      <c r="QS267" s="18"/>
      <c r="QT267" s="18"/>
      <c r="QU267" s="18"/>
      <c r="QV267" s="18"/>
      <c r="QW267" s="18"/>
      <c r="QX267" s="18"/>
      <c r="QY267" s="18"/>
      <c r="QZ267" s="18"/>
      <c r="RA267" s="18"/>
      <c r="RB267" s="18"/>
      <c r="RC267" s="18"/>
      <c r="RD267" s="18"/>
      <c r="RE267" s="18"/>
      <c r="RF267" s="18"/>
      <c r="RG267" s="18"/>
      <c r="RH267" s="18"/>
      <c r="RI267" s="18"/>
      <c r="RJ267" s="18"/>
      <c r="RK267" s="18"/>
      <c r="RL267" s="18"/>
      <c r="RM267" s="18"/>
      <c r="RN267" s="18"/>
      <c r="RO267" s="18"/>
      <c r="RP267" s="18"/>
      <c r="RQ267" s="18"/>
      <c r="RR267" s="18"/>
      <c r="RS267" s="18"/>
      <c r="RT267" s="18"/>
      <c r="RU267" s="18"/>
      <c r="RV267" s="18"/>
      <c r="RW267" s="18"/>
      <c r="RX267" s="18"/>
      <c r="RY267" s="18"/>
      <c r="RZ267" s="18"/>
      <c r="SA267" s="18"/>
      <c r="SB267" s="18"/>
      <c r="SC267" s="18"/>
      <c r="SD267" s="18"/>
      <c r="SE267" s="18"/>
      <c r="SF267" s="18"/>
      <c r="SG267" s="18"/>
      <c r="SH267" s="18"/>
      <c r="SI267" s="18"/>
      <c r="SJ267" s="18"/>
      <c r="SK267" s="18"/>
      <c r="SL267" s="18"/>
      <c r="SM267" s="18"/>
      <c r="SN267" s="18"/>
      <c r="SO267" s="18"/>
      <c r="SP267" s="18"/>
      <c r="SQ267" s="18"/>
      <c r="SR267" s="18"/>
      <c r="SS267" s="18"/>
      <c r="ST267" s="18"/>
      <c r="SU267" s="18"/>
      <c r="SV267" s="18"/>
      <c r="SW267" s="18"/>
      <c r="SX267" s="18"/>
      <c r="SY267" s="18"/>
      <c r="SZ267" s="18"/>
      <c r="TA267" s="18"/>
      <c r="TB267" s="18"/>
      <c r="TC267" s="18"/>
      <c r="TD267" s="18"/>
      <c r="TE267" s="18"/>
      <c r="TF267" s="18"/>
      <c r="TG267" s="18"/>
      <c r="TH267" s="18"/>
      <c r="TI267" s="18"/>
      <c r="TJ267" s="18"/>
      <c r="TK267" s="18"/>
      <c r="TL267" s="18"/>
      <c r="TM267" s="18"/>
      <c r="TN267" s="18"/>
      <c r="TO267" s="18"/>
      <c r="TP267" s="18"/>
      <c r="TQ267" s="18"/>
      <c r="TR267" s="18"/>
      <c r="TS267" s="18"/>
      <c r="TT267" s="18"/>
      <c r="TU267" s="18"/>
      <c r="TV267" s="18"/>
      <c r="TW267" s="18"/>
      <c r="TX267" s="18"/>
      <c r="TY267" s="18"/>
      <c r="TZ267" s="18"/>
      <c r="UA267" s="18"/>
      <c r="UB267" s="18"/>
      <c r="UC267" s="18"/>
      <c r="UD267" s="18"/>
      <c r="UE267" s="18"/>
      <c r="UF267" s="18"/>
      <c r="UG267" s="18"/>
      <c r="UH267" s="18"/>
      <c r="UI267" s="18"/>
      <c r="UJ267" s="18"/>
      <c r="UK267" s="18"/>
      <c r="UL267" s="18"/>
      <c r="UM267" s="18"/>
      <c r="UN267" s="18"/>
      <c r="UO267" s="18"/>
      <c r="UP267" s="18"/>
      <c r="UQ267" s="18"/>
      <c r="UR267" s="18"/>
      <c r="US267" s="18"/>
      <c r="UT267" s="18"/>
      <c r="UU267" s="18"/>
      <c r="UV267" s="18"/>
      <c r="UW267" s="18"/>
      <c r="UX267" s="18"/>
      <c r="UY267" s="18"/>
      <c r="UZ267" s="18"/>
      <c r="VA267" s="18"/>
      <c r="VB267" s="18"/>
      <c r="VC267" s="18"/>
      <c r="VD267" s="18"/>
      <c r="VE267" s="18"/>
      <c r="VF267" s="18"/>
      <c r="VG267" s="18"/>
      <c r="VH267" s="18"/>
      <c r="VI267" s="18"/>
      <c r="VJ267" s="18"/>
      <c r="VK267" s="18"/>
      <c r="VL267" s="18"/>
      <c r="VM267" s="18"/>
      <c r="VN267" s="18"/>
      <c r="VO267" s="18"/>
      <c r="VP267" s="18"/>
      <c r="VQ267" s="18"/>
      <c r="VR267" s="18"/>
      <c r="VS267" s="18"/>
      <c r="VT267" s="18"/>
      <c r="VU267" s="18"/>
      <c r="VV267" s="18"/>
      <c r="VW267" s="18"/>
      <c r="VX267" s="18"/>
      <c r="VY267" s="18"/>
      <c r="VZ267" s="18"/>
      <c r="WA267" s="18"/>
      <c r="WB267" s="18"/>
      <c r="WC267" s="18"/>
      <c r="WD267" s="18"/>
      <c r="WE267" s="18"/>
      <c r="WF267" s="18"/>
      <c r="WG267" s="18"/>
      <c r="WH267" s="18"/>
      <c r="WI267" s="18"/>
      <c r="WJ267" s="18"/>
      <c r="WK267" s="18"/>
      <c r="WL267" s="18"/>
      <c r="WM267" s="18"/>
      <c r="WN267" s="18"/>
      <c r="WO267" s="18"/>
      <c r="WP267" s="18"/>
      <c r="WQ267" s="18"/>
      <c r="WR267" s="18"/>
      <c r="WS267" s="18"/>
      <c r="WT267" s="18"/>
      <c r="WU267" s="18"/>
      <c r="WV267" s="18"/>
      <c r="WW267" s="18"/>
      <c r="WX267" s="18"/>
      <c r="WY267" s="18"/>
      <c r="WZ267" s="18"/>
      <c r="XA267" s="18"/>
      <c r="XB267" s="18"/>
      <c r="XC267" s="18"/>
      <c r="XD267" s="18"/>
      <c r="XE267" s="18"/>
      <c r="XF267" s="18"/>
      <c r="XG267" s="18"/>
      <c r="XH267" s="18"/>
      <c r="XI267" s="18"/>
      <c r="XJ267" s="18"/>
      <c r="XK267" s="18"/>
      <c r="XL267" s="18"/>
      <c r="XM267" s="18"/>
      <c r="XN267" s="18"/>
      <c r="XO267" s="18"/>
      <c r="XP267" s="18"/>
      <c r="XQ267" s="18"/>
      <c r="XR267" s="18"/>
      <c r="XS267" s="18"/>
      <c r="XT267" s="18"/>
      <c r="XU267" s="18"/>
      <c r="XV267" s="18"/>
      <c r="XW267" s="18"/>
      <c r="XX267" s="18"/>
      <c r="XY267" s="18"/>
      <c r="XZ267" s="18"/>
      <c r="YA267" s="18"/>
      <c r="YB267" s="18"/>
      <c r="YC267" s="18"/>
      <c r="YD267" s="18"/>
      <c r="YE267" s="18"/>
      <c r="YF267" s="18"/>
      <c r="YG267" s="18"/>
      <c r="YH267" s="18"/>
      <c r="YI267" s="18"/>
      <c r="YJ267" s="18"/>
      <c r="YK267" s="18"/>
      <c r="YL267" s="18"/>
      <c r="YM267" s="18"/>
      <c r="YN267" s="18"/>
      <c r="YO267" s="18"/>
      <c r="YP267" s="18"/>
      <c r="YQ267" s="18"/>
      <c r="YR267" s="18"/>
      <c r="YS267" s="18"/>
      <c r="YT267" s="18"/>
      <c r="YU267" s="18"/>
      <c r="YV267" s="18"/>
      <c r="YW267" s="18"/>
      <c r="YX267" s="18"/>
      <c r="YY267" s="18"/>
      <c r="YZ267" s="18"/>
      <c r="ZA267" s="18"/>
      <c r="ZB267" s="18"/>
      <c r="ZC267" s="18"/>
      <c r="ZD267" s="18"/>
      <c r="ZE267" s="18"/>
      <c r="ZF267" s="18"/>
      <c r="ZG267" s="18"/>
      <c r="ZH267" s="18"/>
      <c r="ZI267" s="18"/>
      <c r="ZJ267" s="18"/>
      <c r="ZK267" s="18"/>
      <c r="ZL267" s="18"/>
      <c r="ZM267" s="18"/>
      <c r="ZN267" s="18"/>
      <c r="ZO267" s="18"/>
      <c r="ZP267" s="18"/>
      <c r="ZQ267" s="18"/>
      <c r="ZR267" s="18"/>
      <c r="ZS267" s="18"/>
      <c r="ZT267" s="18"/>
      <c r="ZU267" s="18"/>
      <c r="ZV267" s="18"/>
      <c r="ZW267" s="18"/>
      <c r="ZX267" s="18"/>
      <c r="ZY267" s="18"/>
      <c r="ZZ267" s="18"/>
      <c r="AAA267" s="18"/>
      <c r="AAB267" s="18"/>
      <c r="AAC267" s="18"/>
      <c r="AAD267" s="18"/>
      <c r="AAE267" s="18"/>
      <c r="AAF267" s="18"/>
      <c r="AAG267" s="18"/>
      <c r="AAH267" s="18"/>
      <c r="AAI267" s="18"/>
      <c r="AAJ267" s="18"/>
      <c r="AAK267" s="18"/>
      <c r="AAL267" s="18"/>
      <c r="AAM267" s="18"/>
      <c r="AAN267" s="18"/>
      <c r="AAO267" s="18"/>
      <c r="AAP267" s="18"/>
      <c r="AAQ267" s="18"/>
      <c r="AAR267" s="18"/>
      <c r="AAS267" s="18"/>
      <c r="AAT267" s="18"/>
      <c r="AAU267" s="18"/>
      <c r="AAV267" s="18"/>
      <c r="AAW267" s="18"/>
      <c r="AAX267" s="18"/>
      <c r="AAY267" s="18"/>
      <c r="AAZ267" s="18"/>
      <c r="ABA267" s="18"/>
      <c r="ABB267" s="18"/>
      <c r="ABC267" s="18"/>
      <c r="ABD267" s="18"/>
      <c r="ABE267" s="18"/>
      <c r="ABF267" s="18"/>
      <c r="ABG267" s="18"/>
      <c r="ABH267" s="18"/>
      <c r="ABI267" s="18"/>
      <c r="ABJ267" s="18"/>
      <c r="ABK267" s="18"/>
      <c r="ABL267" s="18"/>
      <c r="ABM267" s="18"/>
      <c r="ABN267" s="18"/>
      <c r="ABO267" s="18"/>
      <c r="ABP267" s="18"/>
      <c r="ABQ267" s="18"/>
      <c r="ABR267" s="18"/>
      <c r="ABS267" s="18"/>
      <c r="ABT267" s="18"/>
      <c r="ABU267" s="18"/>
      <c r="ABV267" s="18"/>
      <c r="ABW267" s="18"/>
      <c r="ABX267" s="18"/>
      <c r="ABY267" s="18"/>
      <c r="ABZ267" s="18"/>
      <c r="ACA267" s="18"/>
      <c r="ACB267" s="18"/>
      <c r="ACC267" s="18"/>
      <c r="ACD267" s="18"/>
      <c r="ACE267" s="18"/>
      <c r="ACF267" s="18"/>
      <c r="ACG267" s="18"/>
      <c r="ACH267" s="18"/>
      <c r="ACI267" s="18"/>
      <c r="ACJ267" s="18"/>
      <c r="ACK267" s="18"/>
      <c r="ACL267" s="18"/>
      <c r="ACM267" s="18"/>
      <c r="ACN267" s="18"/>
      <c r="ACO267" s="18"/>
      <c r="ACP267" s="18"/>
      <c r="ACQ267" s="18"/>
      <c r="ACR267" s="18"/>
      <c r="ACS267" s="18"/>
      <c r="ACT267" s="18"/>
      <c r="ACU267" s="18"/>
      <c r="ACV267" s="18"/>
      <c r="ACW267" s="18"/>
      <c r="ACX267" s="18"/>
      <c r="ACY267" s="18"/>
      <c r="ACZ267" s="18"/>
      <c r="ADA267" s="18"/>
      <c r="ADB267" s="18"/>
      <c r="ADC267" s="18"/>
      <c r="ADD267" s="18"/>
      <c r="ADE267" s="18"/>
      <c r="ADF267" s="18"/>
      <c r="ADG267" s="18"/>
      <c r="ADH267" s="18"/>
      <c r="ADI267" s="18"/>
      <c r="ADJ267" s="18"/>
      <c r="ADK267" s="18"/>
      <c r="ADL267" s="18"/>
      <c r="ADM267" s="18"/>
      <c r="ADN267" s="18"/>
      <c r="ADO267" s="18"/>
      <c r="ADP267" s="18"/>
      <c r="ADQ267" s="18"/>
      <c r="ADR267" s="18"/>
      <c r="ADS267" s="18"/>
      <c r="ADT267" s="18"/>
      <c r="ADU267" s="18"/>
      <c r="ADV267" s="18"/>
      <c r="ADW267" s="18"/>
      <c r="ADX267" s="18"/>
      <c r="ADY267" s="18"/>
      <c r="ADZ267" s="18"/>
      <c r="AEA267" s="18"/>
      <c r="AEB267" s="18"/>
      <c r="AEC267" s="18"/>
      <c r="AED267" s="18"/>
      <c r="AEE267" s="18"/>
      <c r="AEF267" s="18"/>
      <c r="AEG267" s="18"/>
      <c r="AEH267" s="18"/>
      <c r="AEI267" s="18"/>
      <c r="AEJ267" s="18"/>
      <c r="AEK267" s="18"/>
      <c r="AEL267" s="18"/>
      <c r="AEM267" s="18"/>
      <c r="AEN267" s="18"/>
      <c r="AEO267" s="18"/>
      <c r="AEP267" s="18"/>
      <c r="AEQ267" s="18"/>
      <c r="AER267" s="18"/>
      <c r="AES267" s="18"/>
      <c r="AET267" s="18"/>
      <c r="AEU267" s="18"/>
      <c r="AEV267" s="18"/>
      <c r="AEW267" s="18"/>
      <c r="AEX267" s="18"/>
      <c r="AEY267" s="18"/>
      <c r="AEZ267" s="18"/>
      <c r="AFA267" s="18"/>
      <c r="AFB267" s="18"/>
      <c r="AFC267" s="18"/>
      <c r="AFD267" s="18"/>
      <c r="AFE267" s="18"/>
      <c r="AFF267" s="18"/>
      <c r="AFG267" s="18"/>
      <c r="AFH267" s="18"/>
      <c r="AFI267" s="18"/>
      <c r="AFJ267" s="18"/>
      <c r="AFK267" s="18"/>
      <c r="AFL267" s="18"/>
      <c r="AFM267" s="18"/>
      <c r="AFN267" s="18"/>
      <c r="AFO267" s="18"/>
      <c r="AFP267" s="18"/>
      <c r="AFQ267" s="18"/>
      <c r="AFR267" s="18"/>
      <c r="AFS267" s="18"/>
      <c r="AFT267" s="18"/>
      <c r="AFU267" s="18"/>
      <c r="AFV267" s="18"/>
      <c r="AFW267" s="18"/>
      <c r="AFX267" s="18"/>
      <c r="AFY267" s="18"/>
      <c r="AFZ267" s="18"/>
      <c r="AGA267" s="18"/>
      <c r="AGB267" s="18"/>
      <c r="AGC267" s="18"/>
      <c r="AGD267" s="18"/>
      <c r="AGE267" s="18"/>
      <c r="AGF267" s="18"/>
      <c r="AGG267" s="18"/>
      <c r="AGH267" s="18"/>
      <c r="AGI267" s="18"/>
      <c r="AGJ267" s="18"/>
      <c r="AGK267" s="18"/>
      <c r="AGL267" s="18"/>
      <c r="AGM267" s="18"/>
      <c r="AGN267" s="18"/>
      <c r="AGO267" s="18"/>
      <c r="AGP267" s="18"/>
      <c r="AGQ267" s="18"/>
      <c r="AGR267" s="18"/>
      <c r="AGS267" s="18"/>
      <c r="AGT267" s="18"/>
      <c r="AGU267" s="18"/>
      <c r="AGV267" s="18"/>
      <c r="AGW267" s="18"/>
      <c r="AGX267" s="18"/>
      <c r="AGY267" s="18"/>
      <c r="AGZ267" s="18"/>
      <c r="AHA267" s="18"/>
      <c r="AHB267" s="18"/>
      <c r="AHC267" s="18"/>
      <c r="AHD267" s="18"/>
      <c r="AHE267" s="18"/>
      <c r="AHF267" s="18"/>
      <c r="AHG267" s="18"/>
      <c r="AHH267" s="18"/>
      <c r="AHI267" s="18"/>
      <c r="AHJ267" s="18"/>
      <c r="AHK267" s="18"/>
      <c r="AHL267" s="18"/>
      <c r="AHM267" s="18"/>
      <c r="AHN267" s="18"/>
      <c r="AHO267" s="18"/>
      <c r="AHP267" s="18"/>
      <c r="AHQ267" s="18"/>
      <c r="AHR267" s="18"/>
      <c r="AHS267" s="18"/>
      <c r="AHT267" s="18"/>
      <c r="AHU267" s="18"/>
      <c r="AHV267" s="18"/>
      <c r="AHW267" s="18"/>
      <c r="AHX267" s="18"/>
      <c r="AHY267" s="18"/>
      <c r="AHZ267" s="18"/>
      <c r="AIA267" s="18"/>
      <c r="AIB267" s="18"/>
      <c r="AIC267" s="18"/>
      <c r="AID267" s="18"/>
      <c r="AIE267" s="18"/>
      <c r="AIF267" s="18"/>
      <c r="AIG267" s="18"/>
      <c r="AIH267" s="18"/>
      <c r="AII267" s="18"/>
      <c r="AIJ267" s="18"/>
      <c r="AIK267" s="18"/>
      <c r="AIL267" s="18"/>
      <c r="AIM267" s="18"/>
      <c r="AIN267" s="18"/>
      <c r="AIO267" s="18"/>
      <c r="AIP267" s="18"/>
      <c r="AIQ267" s="18"/>
      <c r="AIR267" s="18"/>
      <c r="AIS267" s="18"/>
      <c r="AIT267" s="18"/>
      <c r="AIU267" s="18"/>
      <c r="AIV267" s="18"/>
      <c r="AIW267" s="18"/>
      <c r="AIX267" s="18"/>
      <c r="AIY267" s="18"/>
      <c r="AIZ267" s="18"/>
      <c r="AJA267" s="18"/>
      <c r="AJB267" s="18"/>
      <c r="AJC267" s="18"/>
      <c r="AJD267" s="18"/>
      <c r="AJE267" s="18"/>
      <c r="AJF267" s="18"/>
      <c r="AJG267" s="18"/>
      <c r="AJH267" s="18"/>
      <c r="AJI267" s="18"/>
      <c r="AJJ267" s="18"/>
      <c r="AJK267" s="18"/>
      <c r="AJL267" s="18"/>
      <c r="AJM267" s="18"/>
      <c r="AJN267" s="18"/>
      <c r="AJO267" s="18"/>
      <c r="AJP267" s="18"/>
      <c r="AJQ267" s="18"/>
      <c r="AJR267" s="18"/>
      <c r="AJS267" s="18"/>
      <c r="AJT267" s="18"/>
      <c r="AJU267" s="18"/>
      <c r="AJV267" s="18"/>
      <c r="AJW267" s="18"/>
      <c r="AJX267" s="18"/>
      <c r="AJY267" s="18"/>
      <c r="AJZ267" s="18"/>
      <c r="AKA267" s="18"/>
      <c r="AKB267" s="18"/>
      <c r="AKC267" s="18"/>
      <c r="AKD267" s="18"/>
      <c r="AKE267" s="18"/>
      <c r="AKF267" s="18"/>
      <c r="AKG267" s="18"/>
      <c r="AKH267" s="18"/>
      <c r="AKI267" s="18"/>
      <c r="AKJ267" s="18"/>
      <c r="AKK267" s="18"/>
      <c r="AKL267" s="18"/>
      <c r="AKM267" s="18"/>
      <c r="AKN267" s="18"/>
      <c r="AKO267" s="18"/>
      <c r="AKP267" s="18"/>
      <c r="AKQ267" s="18"/>
      <c r="AKR267" s="18"/>
      <c r="AKS267" s="18"/>
      <c r="AKT267" s="18"/>
      <c r="AKU267" s="18"/>
      <c r="AKV267" s="18"/>
      <c r="AKW267" s="18"/>
      <c r="AKX267" s="18"/>
      <c r="AKY267" s="18"/>
      <c r="AKZ267" s="18"/>
      <c r="ALA267" s="18"/>
      <c r="ALB267" s="18"/>
      <c r="ALC267" s="18"/>
      <c r="ALD267" s="18"/>
      <c r="ALE267" s="18"/>
      <c r="ALF267" s="18"/>
      <c r="ALG267" s="18"/>
      <c r="ALH267" s="18"/>
      <c r="ALI267" s="18"/>
      <c r="ALJ267" s="18"/>
      <c r="ALK267" s="18"/>
      <c r="ALL267" s="18"/>
      <c r="ALM267" s="18"/>
      <c r="ALN267" s="18"/>
      <c r="ALO267" s="18"/>
      <c r="ALP267" s="18"/>
      <c r="ALQ267" s="18"/>
      <c r="ALR267" s="18"/>
      <c r="ALS267" s="18"/>
      <c r="ALT267" s="18"/>
      <c r="ALU267" s="18"/>
      <c r="ALV267" s="18"/>
      <c r="ALW267" s="18"/>
      <c r="ALX267" s="18"/>
      <c r="ALY267" s="18"/>
      <c r="ALZ267" s="18"/>
      <c r="AMA267" s="18"/>
      <c r="AMB267" s="18"/>
      <c r="AMC267" s="18"/>
      <c r="AMD267" s="18"/>
      <c r="AME267" s="18"/>
      <c r="AMF267" s="18"/>
      <c r="AMG267" s="18"/>
    </row>
    <row r="268" spans="1:1021" s="3" customFormat="1" ht="15" customHeight="1">
      <c r="A268" s="10">
        <f t="shared" ref="A268:A319" si="34">A267+1</f>
        <v>258</v>
      </c>
      <c r="B268" s="21" t="s">
        <v>202</v>
      </c>
      <c r="C268" s="14"/>
      <c r="D268" s="43"/>
      <c r="E268" s="21"/>
      <c r="F268" s="23"/>
      <c r="G268" s="19" t="s">
        <v>25</v>
      </c>
      <c r="H268" s="167">
        <v>20</v>
      </c>
      <c r="I268" s="84">
        <v>2</v>
      </c>
      <c r="J268" s="84">
        <v>2</v>
      </c>
      <c r="K268" s="84"/>
      <c r="L268" s="84"/>
      <c r="M268" s="84"/>
      <c r="N268" s="84">
        <v>5</v>
      </c>
      <c r="O268" s="84"/>
      <c r="P268" s="84"/>
      <c r="Q268" s="138"/>
      <c r="R268" s="18"/>
    </row>
    <row r="269" spans="1:1021" s="3" customFormat="1" ht="15" customHeight="1">
      <c r="A269" s="10">
        <f t="shared" si="34"/>
        <v>259</v>
      </c>
      <c r="B269" s="21" t="s">
        <v>203</v>
      </c>
      <c r="C269" s="14" t="s">
        <v>19</v>
      </c>
      <c r="D269" s="43"/>
      <c r="E269" s="21" t="s">
        <v>204</v>
      </c>
      <c r="F269" s="23"/>
      <c r="G269" s="19" t="s">
        <v>22</v>
      </c>
      <c r="H269" s="177"/>
      <c r="I269" s="87"/>
      <c r="J269" s="87"/>
      <c r="K269" s="87"/>
      <c r="L269" s="87"/>
      <c r="M269" s="87">
        <f>K269-L269</f>
        <v>0</v>
      </c>
      <c r="N269" s="87"/>
      <c r="O269" s="87"/>
      <c r="P269" s="87"/>
      <c r="Q269" s="90">
        <f>O269-P269</f>
        <v>0</v>
      </c>
      <c r="R269" s="20">
        <f t="shared" ref="R269:R270" si="35">P269+L269</f>
        <v>0</v>
      </c>
      <c r="S269" s="20"/>
      <c r="U269" s="20"/>
    </row>
    <row r="270" spans="1:1021" s="3" customFormat="1" ht="15" customHeight="1">
      <c r="A270" s="10">
        <f t="shared" si="34"/>
        <v>260</v>
      </c>
      <c r="B270" s="21" t="s">
        <v>205</v>
      </c>
      <c r="C270" s="14" t="s">
        <v>19</v>
      </c>
      <c r="D270" s="43"/>
      <c r="E270" s="21" t="s">
        <v>204</v>
      </c>
      <c r="F270" s="23"/>
      <c r="G270" s="19" t="s">
        <v>22</v>
      </c>
      <c r="H270" s="177"/>
      <c r="I270" s="87"/>
      <c r="J270" s="87"/>
      <c r="K270" s="87"/>
      <c r="L270" s="87"/>
      <c r="M270" s="87">
        <f>K270-L270</f>
        <v>0</v>
      </c>
      <c r="N270" s="87"/>
      <c r="O270" s="87"/>
      <c r="P270" s="87"/>
      <c r="Q270" s="90">
        <f>O270-P270</f>
        <v>0</v>
      </c>
      <c r="R270" s="20">
        <f t="shared" si="35"/>
        <v>0</v>
      </c>
      <c r="S270" s="20"/>
      <c r="U270" s="20"/>
    </row>
    <row r="271" spans="1:1021" s="3" customFormat="1" ht="15" customHeight="1">
      <c r="A271" s="10">
        <f t="shared" si="34"/>
        <v>261</v>
      </c>
      <c r="B271" s="21" t="s">
        <v>205</v>
      </c>
      <c r="C271" s="14" t="s">
        <v>19</v>
      </c>
      <c r="D271" s="21"/>
      <c r="E271" s="21" t="s">
        <v>24</v>
      </c>
      <c r="F271" s="21"/>
      <c r="G271" s="19" t="s">
        <v>33</v>
      </c>
      <c r="H271" s="80">
        <v>4</v>
      </c>
      <c r="I271" s="103"/>
      <c r="J271" s="103"/>
      <c r="K271" s="104"/>
      <c r="L271" s="104"/>
      <c r="M271" s="103"/>
      <c r="N271" s="155">
        <v>3</v>
      </c>
      <c r="O271" s="155">
        <v>11136.2</v>
      </c>
      <c r="P271" s="155">
        <v>11136.2</v>
      </c>
      <c r="Q271" s="84"/>
    </row>
    <row r="272" spans="1:1021" s="3" customFormat="1" ht="15" customHeight="1">
      <c r="A272" s="10">
        <f t="shared" si="34"/>
        <v>262</v>
      </c>
      <c r="B272" s="13" t="s">
        <v>205</v>
      </c>
      <c r="C272" s="14" t="s">
        <v>19</v>
      </c>
      <c r="D272" s="21"/>
      <c r="E272" s="21" t="s">
        <v>204</v>
      </c>
      <c r="F272" s="13"/>
      <c r="G272" s="17" t="s">
        <v>25</v>
      </c>
      <c r="H272" s="162">
        <v>7</v>
      </c>
      <c r="I272" s="196"/>
      <c r="J272" s="196"/>
      <c r="K272" s="197"/>
      <c r="L272" s="197"/>
      <c r="M272" s="84"/>
      <c r="N272" s="196">
        <v>4</v>
      </c>
      <c r="O272" s="198"/>
      <c r="P272" s="198"/>
      <c r="Q272" s="84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  <c r="JL272" s="18"/>
      <c r="JM272" s="18"/>
      <c r="JN272" s="18"/>
      <c r="JO272" s="18"/>
      <c r="JP272" s="18"/>
      <c r="JQ272" s="18"/>
      <c r="JR272" s="18"/>
      <c r="JS272" s="18"/>
      <c r="JT272" s="18"/>
      <c r="JU272" s="18"/>
      <c r="JV272" s="18"/>
      <c r="JW272" s="18"/>
      <c r="JX272" s="18"/>
      <c r="JY272" s="18"/>
      <c r="JZ272" s="18"/>
      <c r="KA272" s="18"/>
      <c r="KB272" s="18"/>
      <c r="KC272" s="18"/>
      <c r="KD272" s="18"/>
      <c r="KE272" s="18"/>
      <c r="KF272" s="18"/>
      <c r="KG272" s="18"/>
      <c r="KH272" s="18"/>
      <c r="KI272" s="18"/>
      <c r="KJ272" s="18"/>
      <c r="KK272" s="18"/>
      <c r="KL272" s="18"/>
      <c r="KM272" s="18"/>
      <c r="KN272" s="18"/>
      <c r="KO272" s="18"/>
      <c r="KP272" s="18"/>
      <c r="KQ272" s="18"/>
      <c r="KR272" s="18"/>
      <c r="KS272" s="18"/>
      <c r="KT272" s="18"/>
      <c r="KU272" s="18"/>
      <c r="KV272" s="18"/>
      <c r="KW272" s="18"/>
      <c r="KX272" s="18"/>
      <c r="KY272" s="18"/>
      <c r="KZ272" s="18"/>
      <c r="LA272" s="18"/>
      <c r="LB272" s="18"/>
      <c r="LC272" s="18"/>
      <c r="LD272" s="18"/>
      <c r="LE272" s="18"/>
      <c r="LF272" s="18"/>
      <c r="LG272" s="18"/>
      <c r="LH272" s="18"/>
      <c r="LI272" s="18"/>
      <c r="LJ272" s="18"/>
      <c r="LK272" s="18"/>
      <c r="LL272" s="18"/>
      <c r="LM272" s="18"/>
      <c r="LN272" s="18"/>
      <c r="LO272" s="18"/>
      <c r="LP272" s="18"/>
      <c r="LQ272" s="18"/>
      <c r="LR272" s="18"/>
      <c r="LS272" s="18"/>
      <c r="LT272" s="18"/>
      <c r="LU272" s="18"/>
      <c r="LV272" s="18"/>
      <c r="LW272" s="18"/>
      <c r="LX272" s="18"/>
      <c r="LY272" s="18"/>
      <c r="LZ272" s="18"/>
      <c r="MA272" s="18"/>
      <c r="MB272" s="18"/>
      <c r="MC272" s="18"/>
      <c r="MD272" s="18"/>
      <c r="ME272" s="18"/>
      <c r="MF272" s="18"/>
      <c r="MG272" s="18"/>
      <c r="MH272" s="18"/>
      <c r="MI272" s="18"/>
      <c r="MJ272" s="18"/>
      <c r="MK272" s="18"/>
      <c r="ML272" s="18"/>
      <c r="MM272" s="18"/>
      <c r="MN272" s="18"/>
      <c r="MO272" s="18"/>
      <c r="MP272" s="18"/>
      <c r="MQ272" s="18"/>
      <c r="MR272" s="18"/>
      <c r="MS272" s="18"/>
      <c r="MT272" s="18"/>
      <c r="MU272" s="18"/>
      <c r="MV272" s="18"/>
      <c r="MW272" s="18"/>
      <c r="MX272" s="18"/>
      <c r="MY272" s="18"/>
      <c r="MZ272" s="18"/>
      <c r="NA272" s="18"/>
      <c r="NB272" s="18"/>
      <c r="NC272" s="18"/>
      <c r="ND272" s="18"/>
      <c r="NE272" s="18"/>
      <c r="NF272" s="18"/>
      <c r="NG272" s="18"/>
      <c r="NH272" s="18"/>
      <c r="NI272" s="18"/>
      <c r="NJ272" s="18"/>
      <c r="NK272" s="18"/>
      <c r="NL272" s="18"/>
      <c r="NM272" s="18"/>
      <c r="NN272" s="18"/>
      <c r="NO272" s="18"/>
      <c r="NP272" s="18"/>
      <c r="NQ272" s="18"/>
      <c r="NR272" s="18"/>
      <c r="NS272" s="18"/>
      <c r="NT272" s="18"/>
      <c r="NU272" s="18"/>
      <c r="NV272" s="18"/>
      <c r="NW272" s="18"/>
      <c r="NX272" s="18"/>
      <c r="NY272" s="18"/>
      <c r="NZ272" s="18"/>
      <c r="OA272" s="18"/>
      <c r="OB272" s="18"/>
      <c r="OC272" s="18"/>
      <c r="OD272" s="18"/>
      <c r="OE272" s="18"/>
      <c r="OF272" s="18"/>
      <c r="OG272" s="18"/>
      <c r="OH272" s="18"/>
      <c r="OI272" s="18"/>
      <c r="OJ272" s="18"/>
      <c r="OK272" s="18"/>
      <c r="OL272" s="18"/>
      <c r="OM272" s="18"/>
      <c r="ON272" s="18"/>
      <c r="OO272" s="18"/>
      <c r="OP272" s="18"/>
      <c r="OQ272" s="18"/>
      <c r="OR272" s="18"/>
      <c r="OS272" s="18"/>
      <c r="OT272" s="18"/>
      <c r="OU272" s="18"/>
      <c r="OV272" s="18"/>
      <c r="OW272" s="18"/>
      <c r="OX272" s="18"/>
      <c r="OY272" s="18"/>
      <c r="OZ272" s="18"/>
      <c r="PA272" s="18"/>
      <c r="PB272" s="18"/>
      <c r="PC272" s="18"/>
      <c r="PD272" s="18"/>
      <c r="PE272" s="18"/>
      <c r="PF272" s="18"/>
      <c r="PG272" s="18"/>
      <c r="PH272" s="18"/>
      <c r="PI272" s="18"/>
      <c r="PJ272" s="18"/>
      <c r="PK272" s="18"/>
      <c r="PL272" s="18"/>
      <c r="PM272" s="18"/>
      <c r="PN272" s="18"/>
      <c r="PO272" s="18"/>
      <c r="PP272" s="18"/>
      <c r="PQ272" s="18"/>
      <c r="PR272" s="18"/>
      <c r="PS272" s="18"/>
      <c r="PT272" s="18"/>
      <c r="PU272" s="18"/>
      <c r="PV272" s="18"/>
      <c r="PW272" s="18"/>
      <c r="PX272" s="18"/>
      <c r="PY272" s="18"/>
      <c r="PZ272" s="18"/>
      <c r="QA272" s="18"/>
      <c r="QB272" s="18"/>
      <c r="QC272" s="18"/>
      <c r="QD272" s="18"/>
      <c r="QE272" s="18"/>
      <c r="QF272" s="18"/>
      <c r="QG272" s="18"/>
      <c r="QH272" s="18"/>
      <c r="QI272" s="18"/>
      <c r="QJ272" s="18"/>
      <c r="QK272" s="18"/>
      <c r="QL272" s="18"/>
      <c r="QM272" s="18"/>
      <c r="QN272" s="18"/>
      <c r="QO272" s="18"/>
      <c r="QP272" s="18"/>
      <c r="QQ272" s="18"/>
      <c r="QR272" s="18"/>
      <c r="QS272" s="18"/>
      <c r="QT272" s="18"/>
      <c r="QU272" s="18"/>
      <c r="QV272" s="18"/>
      <c r="QW272" s="18"/>
      <c r="QX272" s="18"/>
      <c r="QY272" s="18"/>
      <c r="QZ272" s="18"/>
      <c r="RA272" s="18"/>
      <c r="RB272" s="18"/>
      <c r="RC272" s="18"/>
      <c r="RD272" s="18"/>
      <c r="RE272" s="18"/>
      <c r="RF272" s="18"/>
      <c r="RG272" s="18"/>
      <c r="RH272" s="18"/>
      <c r="RI272" s="18"/>
      <c r="RJ272" s="18"/>
      <c r="RK272" s="18"/>
      <c r="RL272" s="18"/>
      <c r="RM272" s="18"/>
      <c r="RN272" s="18"/>
      <c r="RO272" s="18"/>
      <c r="RP272" s="18"/>
      <c r="RQ272" s="18"/>
      <c r="RR272" s="18"/>
      <c r="RS272" s="18"/>
      <c r="RT272" s="18"/>
      <c r="RU272" s="18"/>
      <c r="RV272" s="18"/>
      <c r="RW272" s="18"/>
      <c r="RX272" s="18"/>
      <c r="RY272" s="18"/>
      <c r="RZ272" s="18"/>
      <c r="SA272" s="18"/>
      <c r="SB272" s="18"/>
      <c r="SC272" s="18"/>
      <c r="SD272" s="18"/>
      <c r="SE272" s="18"/>
      <c r="SF272" s="18"/>
      <c r="SG272" s="18"/>
      <c r="SH272" s="18"/>
      <c r="SI272" s="18"/>
      <c r="SJ272" s="18"/>
      <c r="SK272" s="18"/>
      <c r="SL272" s="18"/>
      <c r="SM272" s="18"/>
      <c r="SN272" s="18"/>
      <c r="SO272" s="18"/>
      <c r="SP272" s="18"/>
      <c r="SQ272" s="18"/>
      <c r="SR272" s="18"/>
      <c r="SS272" s="18"/>
      <c r="ST272" s="18"/>
      <c r="SU272" s="18"/>
      <c r="SV272" s="18"/>
      <c r="SW272" s="18"/>
      <c r="SX272" s="18"/>
      <c r="SY272" s="18"/>
      <c r="SZ272" s="18"/>
      <c r="TA272" s="18"/>
      <c r="TB272" s="18"/>
      <c r="TC272" s="18"/>
      <c r="TD272" s="18"/>
      <c r="TE272" s="18"/>
      <c r="TF272" s="18"/>
      <c r="TG272" s="18"/>
      <c r="TH272" s="18"/>
      <c r="TI272" s="18"/>
      <c r="TJ272" s="18"/>
      <c r="TK272" s="18"/>
      <c r="TL272" s="18"/>
      <c r="TM272" s="18"/>
      <c r="TN272" s="18"/>
      <c r="TO272" s="18"/>
      <c r="TP272" s="18"/>
      <c r="TQ272" s="18"/>
      <c r="TR272" s="18"/>
      <c r="TS272" s="18"/>
      <c r="TT272" s="18"/>
      <c r="TU272" s="18"/>
      <c r="TV272" s="18"/>
      <c r="TW272" s="18"/>
      <c r="TX272" s="18"/>
      <c r="TY272" s="18"/>
      <c r="TZ272" s="18"/>
      <c r="UA272" s="18"/>
      <c r="UB272" s="18"/>
      <c r="UC272" s="18"/>
      <c r="UD272" s="18"/>
      <c r="UE272" s="18"/>
      <c r="UF272" s="18"/>
      <c r="UG272" s="18"/>
      <c r="UH272" s="18"/>
      <c r="UI272" s="18"/>
      <c r="UJ272" s="18"/>
      <c r="UK272" s="18"/>
      <c r="UL272" s="18"/>
      <c r="UM272" s="18"/>
      <c r="UN272" s="18"/>
      <c r="UO272" s="18"/>
      <c r="UP272" s="18"/>
      <c r="UQ272" s="18"/>
      <c r="UR272" s="18"/>
      <c r="US272" s="18"/>
      <c r="UT272" s="18"/>
      <c r="UU272" s="18"/>
      <c r="UV272" s="18"/>
      <c r="UW272" s="18"/>
      <c r="UX272" s="18"/>
      <c r="UY272" s="18"/>
      <c r="UZ272" s="18"/>
      <c r="VA272" s="18"/>
      <c r="VB272" s="18"/>
      <c r="VC272" s="18"/>
      <c r="VD272" s="18"/>
      <c r="VE272" s="18"/>
      <c r="VF272" s="18"/>
      <c r="VG272" s="18"/>
      <c r="VH272" s="18"/>
      <c r="VI272" s="18"/>
      <c r="VJ272" s="18"/>
      <c r="VK272" s="18"/>
      <c r="VL272" s="18"/>
      <c r="VM272" s="18"/>
      <c r="VN272" s="18"/>
      <c r="VO272" s="18"/>
      <c r="VP272" s="18"/>
      <c r="VQ272" s="18"/>
      <c r="VR272" s="18"/>
      <c r="VS272" s="18"/>
      <c r="VT272" s="18"/>
      <c r="VU272" s="18"/>
      <c r="VV272" s="18"/>
      <c r="VW272" s="18"/>
      <c r="VX272" s="18"/>
      <c r="VY272" s="18"/>
      <c r="VZ272" s="18"/>
      <c r="WA272" s="18"/>
      <c r="WB272" s="18"/>
      <c r="WC272" s="18"/>
      <c r="WD272" s="18"/>
      <c r="WE272" s="18"/>
      <c r="WF272" s="18"/>
      <c r="WG272" s="18"/>
      <c r="WH272" s="18"/>
      <c r="WI272" s="18"/>
      <c r="WJ272" s="18"/>
      <c r="WK272" s="18"/>
      <c r="WL272" s="18"/>
      <c r="WM272" s="18"/>
      <c r="WN272" s="18"/>
      <c r="WO272" s="18"/>
      <c r="WP272" s="18"/>
      <c r="WQ272" s="18"/>
      <c r="WR272" s="18"/>
      <c r="WS272" s="18"/>
      <c r="WT272" s="18"/>
      <c r="WU272" s="18"/>
      <c r="WV272" s="18"/>
      <c r="WW272" s="18"/>
      <c r="WX272" s="18"/>
      <c r="WY272" s="18"/>
      <c r="WZ272" s="18"/>
      <c r="XA272" s="18"/>
      <c r="XB272" s="18"/>
      <c r="XC272" s="18"/>
      <c r="XD272" s="18"/>
      <c r="XE272" s="18"/>
      <c r="XF272" s="18"/>
      <c r="XG272" s="18"/>
      <c r="XH272" s="18"/>
      <c r="XI272" s="18"/>
      <c r="XJ272" s="18"/>
      <c r="XK272" s="18"/>
      <c r="XL272" s="18"/>
      <c r="XM272" s="18"/>
      <c r="XN272" s="18"/>
      <c r="XO272" s="18"/>
      <c r="XP272" s="18"/>
      <c r="XQ272" s="18"/>
      <c r="XR272" s="18"/>
      <c r="XS272" s="18"/>
      <c r="XT272" s="18"/>
      <c r="XU272" s="18"/>
      <c r="XV272" s="18"/>
      <c r="XW272" s="18"/>
      <c r="XX272" s="18"/>
      <c r="XY272" s="18"/>
      <c r="XZ272" s="18"/>
      <c r="YA272" s="18"/>
      <c r="YB272" s="18"/>
      <c r="YC272" s="18"/>
      <c r="YD272" s="18"/>
      <c r="YE272" s="18"/>
      <c r="YF272" s="18"/>
      <c r="YG272" s="18"/>
      <c r="YH272" s="18"/>
      <c r="YI272" s="18"/>
      <c r="YJ272" s="18"/>
      <c r="YK272" s="18"/>
      <c r="YL272" s="18"/>
      <c r="YM272" s="18"/>
      <c r="YN272" s="18"/>
      <c r="YO272" s="18"/>
      <c r="YP272" s="18"/>
      <c r="YQ272" s="18"/>
      <c r="YR272" s="18"/>
      <c r="YS272" s="18"/>
      <c r="YT272" s="18"/>
      <c r="YU272" s="18"/>
      <c r="YV272" s="18"/>
      <c r="YW272" s="18"/>
      <c r="YX272" s="18"/>
      <c r="YY272" s="18"/>
      <c r="YZ272" s="18"/>
      <c r="ZA272" s="18"/>
      <c r="ZB272" s="18"/>
      <c r="ZC272" s="18"/>
      <c r="ZD272" s="18"/>
      <c r="ZE272" s="18"/>
      <c r="ZF272" s="18"/>
      <c r="ZG272" s="18"/>
      <c r="ZH272" s="18"/>
      <c r="ZI272" s="18"/>
      <c r="ZJ272" s="18"/>
      <c r="ZK272" s="18"/>
      <c r="ZL272" s="18"/>
      <c r="ZM272" s="18"/>
      <c r="ZN272" s="18"/>
      <c r="ZO272" s="18"/>
      <c r="ZP272" s="18"/>
      <c r="ZQ272" s="18"/>
      <c r="ZR272" s="18"/>
      <c r="ZS272" s="18"/>
      <c r="ZT272" s="18"/>
      <c r="ZU272" s="18"/>
      <c r="ZV272" s="18"/>
      <c r="ZW272" s="18"/>
      <c r="ZX272" s="18"/>
      <c r="ZY272" s="18"/>
      <c r="ZZ272" s="18"/>
      <c r="AAA272" s="18"/>
      <c r="AAB272" s="18"/>
      <c r="AAC272" s="18"/>
      <c r="AAD272" s="18"/>
      <c r="AAE272" s="18"/>
      <c r="AAF272" s="18"/>
      <c r="AAG272" s="18"/>
      <c r="AAH272" s="18"/>
      <c r="AAI272" s="18"/>
      <c r="AAJ272" s="18"/>
      <c r="AAK272" s="18"/>
      <c r="AAL272" s="18"/>
      <c r="AAM272" s="18"/>
      <c r="AAN272" s="18"/>
      <c r="AAO272" s="18"/>
      <c r="AAP272" s="18"/>
      <c r="AAQ272" s="18"/>
      <c r="AAR272" s="18"/>
      <c r="AAS272" s="18"/>
      <c r="AAT272" s="18"/>
      <c r="AAU272" s="18"/>
      <c r="AAV272" s="18"/>
      <c r="AAW272" s="18"/>
      <c r="AAX272" s="18"/>
      <c r="AAY272" s="18"/>
      <c r="AAZ272" s="18"/>
      <c r="ABA272" s="18"/>
      <c r="ABB272" s="18"/>
      <c r="ABC272" s="18"/>
      <c r="ABD272" s="18"/>
      <c r="ABE272" s="18"/>
      <c r="ABF272" s="18"/>
      <c r="ABG272" s="18"/>
      <c r="ABH272" s="18"/>
      <c r="ABI272" s="18"/>
      <c r="ABJ272" s="18"/>
      <c r="ABK272" s="18"/>
      <c r="ABL272" s="18"/>
      <c r="ABM272" s="18"/>
      <c r="ABN272" s="18"/>
      <c r="ABO272" s="18"/>
      <c r="ABP272" s="18"/>
      <c r="ABQ272" s="18"/>
      <c r="ABR272" s="18"/>
      <c r="ABS272" s="18"/>
      <c r="ABT272" s="18"/>
      <c r="ABU272" s="18"/>
      <c r="ABV272" s="18"/>
      <c r="ABW272" s="18"/>
      <c r="ABX272" s="18"/>
      <c r="ABY272" s="18"/>
      <c r="ABZ272" s="18"/>
      <c r="ACA272" s="18"/>
      <c r="ACB272" s="18"/>
      <c r="ACC272" s="18"/>
      <c r="ACD272" s="18"/>
      <c r="ACE272" s="18"/>
      <c r="ACF272" s="18"/>
      <c r="ACG272" s="18"/>
      <c r="ACH272" s="18"/>
      <c r="ACI272" s="18"/>
      <c r="ACJ272" s="18"/>
      <c r="ACK272" s="18"/>
      <c r="ACL272" s="18"/>
      <c r="ACM272" s="18"/>
      <c r="ACN272" s="18"/>
      <c r="ACO272" s="18"/>
      <c r="ACP272" s="18"/>
      <c r="ACQ272" s="18"/>
      <c r="ACR272" s="18"/>
      <c r="ACS272" s="18"/>
      <c r="ACT272" s="18"/>
      <c r="ACU272" s="18"/>
      <c r="ACV272" s="18"/>
      <c r="ACW272" s="18"/>
      <c r="ACX272" s="18"/>
      <c r="ACY272" s="18"/>
      <c r="ACZ272" s="18"/>
      <c r="ADA272" s="18"/>
      <c r="ADB272" s="18"/>
      <c r="ADC272" s="18"/>
      <c r="ADD272" s="18"/>
      <c r="ADE272" s="18"/>
      <c r="ADF272" s="18"/>
      <c r="ADG272" s="18"/>
      <c r="ADH272" s="18"/>
      <c r="ADI272" s="18"/>
      <c r="ADJ272" s="18"/>
      <c r="ADK272" s="18"/>
      <c r="ADL272" s="18"/>
      <c r="ADM272" s="18"/>
      <c r="ADN272" s="18"/>
      <c r="ADO272" s="18"/>
      <c r="ADP272" s="18"/>
      <c r="ADQ272" s="18"/>
      <c r="ADR272" s="18"/>
      <c r="ADS272" s="18"/>
      <c r="ADT272" s="18"/>
      <c r="ADU272" s="18"/>
      <c r="ADV272" s="18"/>
      <c r="ADW272" s="18"/>
      <c r="ADX272" s="18"/>
      <c r="ADY272" s="18"/>
      <c r="ADZ272" s="18"/>
      <c r="AEA272" s="18"/>
      <c r="AEB272" s="18"/>
      <c r="AEC272" s="18"/>
      <c r="AED272" s="18"/>
      <c r="AEE272" s="18"/>
      <c r="AEF272" s="18"/>
      <c r="AEG272" s="18"/>
      <c r="AEH272" s="18"/>
      <c r="AEI272" s="18"/>
      <c r="AEJ272" s="18"/>
      <c r="AEK272" s="18"/>
      <c r="AEL272" s="18"/>
      <c r="AEM272" s="18"/>
      <c r="AEN272" s="18"/>
      <c r="AEO272" s="18"/>
      <c r="AEP272" s="18"/>
      <c r="AEQ272" s="18"/>
      <c r="AER272" s="18"/>
      <c r="AES272" s="18"/>
      <c r="AET272" s="18"/>
      <c r="AEU272" s="18"/>
      <c r="AEV272" s="18"/>
      <c r="AEW272" s="18"/>
      <c r="AEX272" s="18"/>
      <c r="AEY272" s="18"/>
      <c r="AEZ272" s="18"/>
      <c r="AFA272" s="18"/>
      <c r="AFB272" s="18"/>
      <c r="AFC272" s="18"/>
      <c r="AFD272" s="18"/>
      <c r="AFE272" s="18"/>
      <c r="AFF272" s="18"/>
      <c r="AFG272" s="18"/>
      <c r="AFH272" s="18"/>
      <c r="AFI272" s="18"/>
      <c r="AFJ272" s="18"/>
      <c r="AFK272" s="18"/>
      <c r="AFL272" s="18"/>
      <c r="AFM272" s="18"/>
      <c r="AFN272" s="18"/>
      <c r="AFO272" s="18"/>
      <c r="AFP272" s="18"/>
      <c r="AFQ272" s="18"/>
      <c r="AFR272" s="18"/>
      <c r="AFS272" s="18"/>
      <c r="AFT272" s="18"/>
      <c r="AFU272" s="18"/>
      <c r="AFV272" s="18"/>
      <c r="AFW272" s="18"/>
      <c r="AFX272" s="18"/>
      <c r="AFY272" s="18"/>
      <c r="AFZ272" s="18"/>
      <c r="AGA272" s="18"/>
      <c r="AGB272" s="18"/>
      <c r="AGC272" s="18"/>
      <c r="AGD272" s="18"/>
      <c r="AGE272" s="18"/>
      <c r="AGF272" s="18"/>
      <c r="AGG272" s="18"/>
      <c r="AGH272" s="18"/>
      <c r="AGI272" s="18"/>
      <c r="AGJ272" s="18"/>
      <c r="AGK272" s="18"/>
      <c r="AGL272" s="18"/>
      <c r="AGM272" s="18"/>
      <c r="AGN272" s="18"/>
      <c r="AGO272" s="18"/>
      <c r="AGP272" s="18"/>
      <c r="AGQ272" s="18"/>
      <c r="AGR272" s="18"/>
      <c r="AGS272" s="18"/>
      <c r="AGT272" s="18"/>
      <c r="AGU272" s="18"/>
      <c r="AGV272" s="18"/>
      <c r="AGW272" s="18"/>
      <c r="AGX272" s="18"/>
      <c r="AGY272" s="18"/>
      <c r="AGZ272" s="18"/>
      <c r="AHA272" s="18"/>
      <c r="AHB272" s="18"/>
      <c r="AHC272" s="18"/>
      <c r="AHD272" s="18"/>
      <c r="AHE272" s="18"/>
      <c r="AHF272" s="18"/>
      <c r="AHG272" s="18"/>
      <c r="AHH272" s="18"/>
      <c r="AHI272" s="18"/>
      <c r="AHJ272" s="18"/>
      <c r="AHK272" s="18"/>
      <c r="AHL272" s="18"/>
      <c r="AHM272" s="18"/>
      <c r="AHN272" s="18"/>
      <c r="AHO272" s="18"/>
      <c r="AHP272" s="18"/>
      <c r="AHQ272" s="18"/>
      <c r="AHR272" s="18"/>
      <c r="AHS272" s="18"/>
      <c r="AHT272" s="18"/>
      <c r="AHU272" s="18"/>
      <c r="AHV272" s="18"/>
      <c r="AHW272" s="18"/>
      <c r="AHX272" s="18"/>
      <c r="AHY272" s="18"/>
      <c r="AHZ272" s="18"/>
      <c r="AIA272" s="18"/>
      <c r="AIB272" s="18"/>
      <c r="AIC272" s="18"/>
      <c r="AID272" s="18"/>
      <c r="AIE272" s="18"/>
      <c r="AIF272" s="18"/>
      <c r="AIG272" s="18"/>
      <c r="AIH272" s="18"/>
      <c r="AII272" s="18"/>
      <c r="AIJ272" s="18"/>
      <c r="AIK272" s="18"/>
      <c r="AIL272" s="18"/>
      <c r="AIM272" s="18"/>
      <c r="AIN272" s="18"/>
      <c r="AIO272" s="18"/>
      <c r="AIP272" s="18"/>
      <c r="AIQ272" s="18"/>
      <c r="AIR272" s="18"/>
      <c r="AIS272" s="18"/>
      <c r="AIT272" s="18"/>
      <c r="AIU272" s="18"/>
      <c r="AIV272" s="18"/>
      <c r="AIW272" s="18"/>
      <c r="AIX272" s="18"/>
      <c r="AIY272" s="18"/>
      <c r="AIZ272" s="18"/>
      <c r="AJA272" s="18"/>
      <c r="AJB272" s="18"/>
      <c r="AJC272" s="18"/>
      <c r="AJD272" s="18"/>
      <c r="AJE272" s="18"/>
      <c r="AJF272" s="18"/>
      <c r="AJG272" s="18"/>
      <c r="AJH272" s="18"/>
      <c r="AJI272" s="18"/>
      <c r="AJJ272" s="18"/>
      <c r="AJK272" s="18"/>
      <c r="AJL272" s="18"/>
      <c r="AJM272" s="18"/>
      <c r="AJN272" s="18"/>
      <c r="AJO272" s="18"/>
      <c r="AJP272" s="18"/>
      <c r="AJQ272" s="18"/>
      <c r="AJR272" s="18"/>
      <c r="AJS272" s="18"/>
      <c r="AJT272" s="18"/>
      <c r="AJU272" s="18"/>
      <c r="AJV272" s="18"/>
      <c r="AJW272" s="18"/>
      <c r="AJX272" s="18"/>
      <c r="AJY272" s="18"/>
      <c r="AJZ272" s="18"/>
      <c r="AKA272" s="18"/>
      <c r="AKB272" s="18"/>
      <c r="AKC272" s="18"/>
      <c r="AKD272" s="18"/>
      <c r="AKE272" s="18"/>
      <c r="AKF272" s="18"/>
      <c r="AKG272" s="18"/>
      <c r="AKH272" s="18"/>
      <c r="AKI272" s="18"/>
      <c r="AKJ272" s="18"/>
      <c r="AKK272" s="18"/>
      <c r="AKL272" s="18"/>
      <c r="AKM272" s="18"/>
      <c r="AKN272" s="18"/>
      <c r="AKO272" s="18"/>
      <c r="AKP272" s="18"/>
      <c r="AKQ272" s="18"/>
      <c r="AKR272" s="18"/>
      <c r="AKS272" s="18"/>
      <c r="AKT272" s="18"/>
      <c r="AKU272" s="18"/>
      <c r="AKV272" s="18"/>
      <c r="AKW272" s="18"/>
      <c r="AKX272" s="18"/>
      <c r="AKY272" s="18"/>
      <c r="AKZ272" s="18"/>
      <c r="ALA272" s="18"/>
      <c r="ALB272" s="18"/>
      <c r="ALC272" s="18"/>
      <c r="ALD272" s="18"/>
      <c r="ALE272" s="18"/>
      <c r="ALF272" s="18"/>
      <c r="ALG272" s="18"/>
      <c r="ALH272" s="18"/>
      <c r="ALI272" s="18"/>
      <c r="ALJ272" s="18"/>
      <c r="ALK272" s="18"/>
      <c r="ALL272" s="18"/>
      <c r="ALM272" s="18"/>
      <c r="ALN272" s="18"/>
      <c r="ALO272" s="18"/>
      <c r="ALP272" s="18"/>
      <c r="ALQ272" s="18"/>
      <c r="ALR272" s="18"/>
      <c r="ALS272" s="18"/>
      <c r="ALT272" s="18"/>
      <c r="ALU272" s="18"/>
      <c r="ALV272" s="18"/>
      <c r="ALW272" s="18"/>
      <c r="ALX272" s="18"/>
      <c r="ALY272" s="18"/>
      <c r="ALZ272" s="18"/>
      <c r="AMA272" s="18"/>
      <c r="AMB272" s="18"/>
      <c r="AMC272" s="18"/>
      <c r="AMD272" s="18"/>
      <c r="AME272" s="18"/>
      <c r="AMF272" s="18"/>
      <c r="AMG272" s="18"/>
    </row>
    <row r="273" spans="1:1021" s="3" customFormat="1" ht="15" customHeight="1">
      <c r="A273" s="10">
        <f t="shared" si="34"/>
        <v>263</v>
      </c>
      <c r="B273" s="55" t="s">
        <v>206</v>
      </c>
      <c r="C273" s="42" t="s">
        <v>19</v>
      </c>
      <c r="D273" s="43"/>
      <c r="E273" s="35" t="s">
        <v>207</v>
      </c>
      <c r="F273" s="57"/>
      <c r="G273" s="17" t="s">
        <v>22</v>
      </c>
      <c r="H273" s="199"/>
      <c r="I273" s="200"/>
      <c r="J273" s="200"/>
      <c r="K273" s="200"/>
      <c r="L273" s="200"/>
      <c r="M273" s="87">
        <f>K273-L273</f>
        <v>0</v>
      </c>
      <c r="N273" s="200"/>
      <c r="O273" s="200"/>
      <c r="P273" s="200"/>
      <c r="Q273" s="90">
        <f>O273-P273</f>
        <v>0</v>
      </c>
      <c r="R273" s="20">
        <f>P273+L273</f>
        <v>0</v>
      </c>
      <c r="S273" s="20"/>
      <c r="T273" s="18"/>
      <c r="U273" s="20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8"/>
      <c r="ALB273" s="18"/>
      <c r="ALC273" s="18"/>
      <c r="ALD273" s="18"/>
      <c r="ALE273" s="18"/>
      <c r="ALF273" s="18"/>
      <c r="ALG273" s="18"/>
      <c r="ALH273" s="18"/>
      <c r="ALI273" s="18"/>
      <c r="ALJ273" s="18"/>
      <c r="ALK273" s="18"/>
      <c r="ALL273" s="18"/>
      <c r="ALM273" s="18"/>
      <c r="ALN273" s="18"/>
      <c r="ALO273" s="18"/>
      <c r="ALP273" s="18"/>
      <c r="ALQ273" s="18"/>
      <c r="ALR273" s="18"/>
      <c r="ALS273" s="18"/>
      <c r="ALT273" s="18"/>
      <c r="ALU273" s="18"/>
      <c r="ALV273" s="18"/>
      <c r="ALW273" s="18"/>
      <c r="ALX273" s="18"/>
      <c r="ALY273" s="18"/>
      <c r="ALZ273" s="18"/>
      <c r="AMA273" s="18"/>
      <c r="AMB273" s="18"/>
      <c r="AMC273" s="18"/>
      <c r="AMD273" s="18"/>
      <c r="AME273" s="18"/>
      <c r="AMF273" s="18"/>
      <c r="AMG273" s="18"/>
    </row>
    <row r="274" spans="1:1021" s="3" customFormat="1" ht="15" customHeight="1">
      <c r="A274" s="10">
        <f t="shared" si="34"/>
        <v>264</v>
      </c>
      <c r="B274" s="21" t="s">
        <v>206</v>
      </c>
      <c r="C274" s="42" t="s">
        <v>19</v>
      </c>
      <c r="D274" s="43"/>
      <c r="E274" s="35" t="s">
        <v>207</v>
      </c>
      <c r="F274" s="52"/>
      <c r="G274" s="19" t="s">
        <v>25</v>
      </c>
      <c r="H274" s="167"/>
      <c r="I274" s="84"/>
      <c r="J274" s="84"/>
      <c r="K274" s="84"/>
      <c r="L274" s="84"/>
      <c r="M274" s="84"/>
      <c r="N274" s="198"/>
      <c r="O274" s="198"/>
      <c r="P274" s="198"/>
      <c r="Q274" s="84"/>
    </row>
    <row r="275" spans="1:1021" s="3" customFormat="1" ht="15" customHeight="1">
      <c r="A275" s="10">
        <f t="shared" si="34"/>
        <v>265</v>
      </c>
      <c r="B275" s="21" t="s">
        <v>208</v>
      </c>
      <c r="C275" s="14" t="s">
        <v>19</v>
      </c>
      <c r="D275" s="10"/>
      <c r="E275" s="21" t="s">
        <v>147</v>
      </c>
      <c r="F275" s="23"/>
      <c r="G275" s="19" t="s">
        <v>22</v>
      </c>
      <c r="H275" s="92">
        <v>2</v>
      </c>
      <c r="I275" s="87"/>
      <c r="J275" s="87"/>
      <c r="K275" s="87"/>
      <c r="L275" s="87"/>
      <c r="M275" s="87">
        <f>K275-L275</f>
        <v>0</v>
      </c>
      <c r="N275" s="87">
        <v>18</v>
      </c>
      <c r="O275" s="87">
        <v>30585.72</v>
      </c>
      <c r="P275" s="87">
        <v>30585.72</v>
      </c>
      <c r="Q275" s="90">
        <f>O275-P275</f>
        <v>0</v>
      </c>
      <c r="R275" s="20">
        <f t="shared" ref="R275:R277" si="36">P275+L275</f>
        <v>30585.72</v>
      </c>
      <c r="S275" s="20"/>
      <c r="U275" s="20"/>
    </row>
    <row r="276" spans="1:1021" s="3" customFormat="1" ht="15" customHeight="1">
      <c r="A276" s="10">
        <f t="shared" si="34"/>
        <v>266</v>
      </c>
      <c r="B276" s="21" t="s">
        <v>209</v>
      </c>
      <c r="C276" s="14" t="s">
        <v>19</v>
      </c>
      <c r="D276" s="10"/>
      <c r="E276" s="21" t="s">
        <v>24</v>
      </c>
      <c r="F276" s="23"/>
      <c r="G276" s="19" t="s">
        <v>22</v>
      </c>
      <c r="H276" s="92"/>
      <c r="I276" s="87"/>
      <c r="J276" s="87"/>
      <c r="K276" s="87"/>
      <c r="L276" s="87"/>
      <c r="M276" s="87">
        <f>K276-L276</f>
        <v>0</v>
      </c>
      <c r="N276" s="87"/>
      <c r="O276" s="87"/>
      <c r="P276" s="87"/>
      <c r="Q276" s="90">
        <f>O276-P276</f>
        <v>0</v>
      </c>
      <c r="R276" s="20">
        <f t="shared" si="36"/>
        <v>0</v>
      </c>
      <c r="S276" s="20"/>
      <c r="U276" s="20"/>
    </row>
    <row r="277" spans="1:1021" s="3" customFormat="1" ht="15" customHeight="1">
      <c r="A277" s="10">
        <f t="shared" si="34"/>
        <v>267</v>
      </c>
      <c r="B277" s="21" t="s">
        <v>243</v>
      </c>
      <c r="C277" s="14"/>
      <c r="D277" s="10"/>
      <c r="E277" s="21"/>
      <c r="F277" s="23"/>
      <c r="G277" s="19" t="s">
        <v>22</v>
      </c>
      <c r="H277" s="92">
        <v>3</v>
      </c>
      <c r="I277" s="87"/>
      <c r="J277" s="87"/>
      <c r="K277" s="87"/>
      <c r="L277" s="87"/>
      <c r="M277" s="87"/>
      <c r="N277" s="87"/>
      <c r="O277" s="87"/>
      <c r="P277" s="87"/>
      <c r="Q277" s="90"/>
      <c r="R277" s="20">
        <f t="shared" si="36"/>
        <v>0</v>
      </c>
      <c r="S277" s="20"/>
      <c r="U277" s="20"/>
    </row>
    <row r="278" spans="1:1021" s="3" customFormat="1" ht="15" customHeight="1">
      <c r="A278" s="10">
        <f t="shared" si="34"/>
        <v>268</v>
      </c>
      <c r="B278" s="21" t="s">
        <v>243</v>
      </c>
      <c r="C278" s="14"/>
      <c r="D278" s="10"/>
      <c r="E278" s="21"/>
      <c r="F278" s="23"/>
      <c r="G278" s="19" t="s">
        <v>25</v>
      </c>
      <c r="H278" s="92">
        <v>7</v>
      </c>
      <c r="I278" s="87">
        <v>1</v>
      </c>
      <c r="J278" s="87">
        <v>1</v>
      </c>
      <c r="K278" s="90"/>
      <c r="L278" s="90"/>
      <c r="M278" s="87"/>
      <c r="N278" s="146"/>
      <c r="O278" s="201"/>
      <c r="P278" s="201"/>
      <c r="Q278" s="90"/>
      <c r="R278" s="20"/>
      <c r="S278" s="20"/>
      <c r="U278" s="20"/>
    </row>
    <row r="279" spans="1:1021" s="3" customFormat="1" ht="15" customHeight="1">
      <c r="A279" s="10">
        <f t="shared" si="34"/>
        <v>269</v>
      </c>
      <c r="B279" s="21" t="s">
        <v>258</v>
      </c>
      <c r="C279" s="14"/>
      <c r="D279" s="10"/>
      <c r="E279" s="21"/>
      <c r="F279" s="22"/>
      <c r="G279" s="19" t="s">
        <v>47</v>
      </c>
      <c r="H279" s="116">
        <v>2</v>
      </c>
      <c r="I279" s="117"/>
      <c r="J279" s="117"/>
      <c r="K279" s="117"/>
      <c r="L279" s="117"/>
      <c r="M279" s="117"/>
      <c r="N279" s="117"/>
      <c r="O279" s="99"/>
      <c r="P279" s="90"/>
      <c r="Q279" s="119"/>
      <c r="R279" s="20"/>
      <c r="S279" s="20"/>
      <c r="U279" s="20"/>
    </row>
    <row r="280" spans="1:1021" s="3" customFormat="1" ht="15" customHeight="1">
      <c r="A280" s="10">
        <f t="shared" si="34"/>
        <v>270</v>
      </c>
      <c r="B280" s="21" t="s">
        <v>210</v>
      </c>
      <c r="C280" s="14" t="s">
        <v>19</v>
      </c>
      <c r="D280" s="10"/>
      <c r="E280" s="21" t="s">
        <v>24</v>
      </c>
      <c r="F280" s="23"/>
      <c r="G280" s="19" t="s">
        <v>22</v>
      </c>
      <c r="H280" s="116">
        <v>6</v>
      </c>
      <c r="I280" s="87">
        <v>2</v>
      </c>
      <c r="J280" s="87">
        <v>2</v>
      </c>
      <c r="K280" s="90">
        <v>882.84</v>
      </c>
      <c r="L280" s="90">
        <v>882.84</v>
      </c>
      <c r="M280" s="87">
        <f t="shared" ref="M280" si="37">K280-L280</f>
        <v>0</v>
      </c>
      <c r="N280" s="146">
        <v>6</v>
      </c>
      <c r="O280" s="201">
        <v>7969.29</v>
      </c>
      <c r="P280" s="201">
        <v>7969.29</v>
      </c>
      <c r="Q280" s="119">
        <f>O280-P280</f>
        <v>0</v>
      </c>
      <c r="R280" s="20">
        <f>P280+L280</f>
        <v>8852.1299999999992</v>
      </c>
    </row>
    <row r="281" spans="1:1021" s="3" customFormat="1" ht="15" customHeight="1">
      <c r="A281" s="10">
        <f t="shared" si="34"/>
        <v>271</v>
      </c>
      <c r="B281" s="21" t="s">
        <v>210</v>
      </c>
      <c r="C281" s="14" t="s">
        <v>19</v>
      </c>
      <c r="D281" s="10"/>
      <c r="E281" s="21" t="s">
        <v>24</v>
      </c>
      <c r="F281" s="22"/>
      <c r="G281" s="19" t="s">
        <v>25</v>
      </c>
      <c r="H281" s="80"/>
      <c r="I281" s="84"/>
      <c r="J281" s="84"/>
      <c r="K281" s="84"/>
      <c r="L281" s="84"/>
      <c r="M281" s="84"/>
      <c r="N281" s="104"/>
      <c r="O281" s="104"/>
      <c r="P281" s="104"/>
      <c r="Q281" s="84"/>
    </row>
    <row r="282" spans="1:1021" s="3" customFormat="1" ht="15" customHeight="1">
      <c r="A282" s="10">
        <f t="shared" si="34"/>
        <v>272</v>
      </c>
      <c r="B282" s="21" t="s">
        <v>211</v>
      </c>
      <c r="C282" s="14" t="s">
        <v>19</v>
      </c>
      <c r="D282" s="10"/>
      <c r="E282" s="21"/>
      <c r="F282" s="22"/>
      <c r="G282" s="19" t="s">
        <v>21</v>
      </c>
      <c r="H282" s="80"/>
      <c r="I282" s="115"/>
      <c r="J282" s="127"/>
      <c r="K282" s="143"/>
      <c r="L282" s="143"/>
      <c r="M282" s="127"/>
      <c r="N282" s="202"/>
      <c r="O282" s="203"/>
      <c r="P282" s="203"/>
      <c r="Q282" s="84"/>
      <c r="R282" s="20"/>
      <c r="S282" s="20"/>
      <c r="U282" s="20"/>
    </row>
    <row r="283" spans="1:1021" s="3" customFormat="1" ht="15" customHeight="1">
      <c r="A283" s="10">
        <f t="shared" si="34"/>
        <v>273</v>
      </c>
      <c r="B283" s="21" t="s">
        <v>212</v>
      </c>
      <c r="C283" s="14"/>
      <c r="D283" s="10"/>
      <c r="E283" s="21"/>
      <c r="F283" s="22"/>
      <c r="G283" s="19" t="s">
        <v>22</v>
      </c>
      <c r="H283" s="92">
        <v>8</v>
      </c>
      <c r="I283" s="165"/>
      <c r="J283" s="204"/>
      <c r="K283" s="204"/>
      <c r="L283" s="204"/>
      <c r="M283" s="87">
        <f>K283-L283</f>
        <v>0</v>
      </c>
      <c r="N283" s="146">
        <v>5</v>
      </c>
      <c r="O283" s="201">
        <v>9522.11</v>
      </c>
      <c r="P283" s="201">
        <v>9522.11</v>
      </c>
      <c r="Q283" s="90">
        <f>O283-P283</f>
        <v>0</v>
      </c>
      <c r="R283" s="20">
        <f>P283+L283</f>
        <v>9522.11</v>
      </c>
      <c r="S283" s="20"/>
      <c r="U283" s="20"/>
    </row>
    <row r="284" spans="1:1021" s="3" customFormat="1" ht="15" customHeight="1">
      <c r="A284" s="10">
        <f t="shared" si="34"/>
        <v>274</v>
      </c>
      <c r="B284" s="34" t="s">
        <v>212</v>
      </c>
      <c r="C284" s="14"/>
      <c r="D284" s="58"/>
      <c r="E284" s="21"/>
      <c r="F284" s="23"/>
      <c r="G284" s="19" t="s">
        <v>25</v>
      </c>
      <c r="H284" s="177">
        <v>4</v>
      </c>
      <c r="I284" s="87"/>
      <c r="J284" s="87"/>
      <c r="K284" s="87"/>
      <c r="L284" s="87"/>
      <c r="M284" s="87"/>
      <c r="N284" s="87">
        <v>1</v>
      </c>
      <c r="O284" s="87"/>
      <c r="P284" s="87"/>
      <c r="Q284" s="90"/>
      <c r="R284" s="20"/>
      <c r="S284" s="20"/>
      <c r="U284" s="20"/>
    </row>
    <row r="285" spans="1:1021" s="3" customFormat="1" ht="15" customHeight="1">
      <c r="A285" s="10">
        <f t="shared" si="34"/>
        <v>275</v>
      </c>
      <c r="B285" s="21" t="s">
        <v>213</v>
      </c>
      <c r="C285" s="14"/>
      <c r="D285" s="10"/>
      <c r="E285" s="21"/>
      <c r="F285" s="22"/>
      <c r="G285" s="19" t="s">
        <v>22</v>
      </c>
      <c r="H285" s="92"/>
      <c r="I285" s="205"/>
      <c r="J285" s="206"/>
      <c r="K285" s="204"/>
      <c r="L285" s="204"/>
      <c r="M285" s="87">
        <f>K285-L285</f>
        <v>0</v>
      </c>
      <c r="N285" s="146"/>
      <c r="O285" s="201"/>
      <c r="P285" s="201"/>
      <c r="Q285" s="90">
        <f>O285-P285</f>
        <v>0</v>
      </c>
      <c r="R285" s="20">
        <f t="shared" ref="R285:R287" si="38">P285+L285</f>
        <v>0</v>
      </c>
      <c r="S285" s="20"/>
      <c r="U285" s="20"/>
    </row>
    <row r="286" spans="1:1021" s="3" customFormat="1" ht="15" customHeight="1">
      <c r="A286" s="10">
        <f t="shared" si="34"/>
        <v>276</v>
      </c>
      <c r="B286" s="21" t="s">
        <v>214</v>
      </c>
      <c r="C286" s="14" t="s">
        <v>19</v>
      </c>
      <c r="D286" s="10"/>
      <c r="E286" s="21" t="s">
        <v>215</v>
      </c>
      <c r="F286" s="23"/>
      <c r="G286" s="19" t="s">
        <v>22</v>
      </c>
      <c r="H286" s="92">
        <v>4</v>
      </c>
      <c r="I286" s="87"/>
      <c r="J286" s="87"/>
      <c r="K286" s="87"/>
      <c r="L286" s="87"/>
      <c r="M286" s="87">
        <f>K286-L286</f>
        <v>0</v>
      </c>
      <c r="N286" s="87"/>
      <c r="O286" s="87"/>
      <c r="P286" s="87"/>
      <c r="Q286" s="90">
        <f>O286-P286</f>
        <v>0</v>
      </c>
      <c r="R286" s="20">
        <f t="shared" si="38"/>
        <v>0</v>
      </c>
    </row>
    <row r="287" spans="1:1021" s="3" customFormat="1" ht="15" customHeight="1">
      <c r="A287" s="10">
        <f t="shared" si="34"/>
        <v>277</v>
      </c>
      <c r="B287" s="34" t="s">
        <v>216</v>
      </c>
      <c r="C287" s="14" t="s">
        <v>19</v>
      </c>
      <c r="D287" s="58"/>
      <c r="E287" s="21" t="s">
        <v>24</v>
      </c>
      <c r="F287" s="23"/>
      <c r="G287" s="19" t="s">
        <v>22</v>
      </c>
      <c r="H287" s="177">
        <v>3</v>
      </c>
      <c r="I287" s="87"/>
      <c r="J287" s="87"/>
      <c r="K287" s="87"/>
      <c r="L287" s="87"/>
      <c r="M287" s="87">
        <f>K287-L287</f>
        <v>0</v>
      </c>
      <c r="N287" s="87"/>
      <c r="O287" s="87"/>
      <c r="P287" s="87"/>
      <c r="Q287" s="90">
        <f>O287-P287</f>
        <v>0</v>
      </c>
      <c r="R287" s="20">
        <f t="shared" si="38"/>
        <v>0</v>
      </c>
    </row>
    <row r="288" spans="1:1021" s="3" customFormat="1" ht="15" customHeight="1">
      <c r="A288" s="10">
        <f t="shared" si="34"/>
        <v>278</v>
      </c>
      <c r="B288" s="21" t="s">
        <v>216</v>
      </c>
      <c r="C288" s="14" t="s">
        <v>19</v>
      </c>
      <c r="D288" s="10"/>
      <c r="E288" s="21" t="s">
        <v>24</v>
      </c>
      <c r="F288" s="22"/>
      <c r="G288" s="19" t="s">
        <v>25</v>
      </c>
      <c r="H288" s="80"/>
      <c r="I288" s="84"/>
      <c r="J288" s="84"/>
      <c r="K288" s="84"/>
      <c r="L288" s="84"/>
      <c r="M288" s="84"/>
      <c r="N288" s="84"/>
      <c r="O288" s="84"/>
      <c r="P288" s="84"/>
      <c r="Q288" s="84"/>
      <c r="R288" s="20"/>
      <c r="S288" s="20"/>
      <c r="U288" s="20"/>
    </row>
    <row r="289" spans="1:21" s="3" customFormat="1" ht="15" customHeight="1">
      <c r="A289" s="10">
        <f t="shared" si="34"/>
        <v>279</v>
      </c>
      <c r="B289" s="21" t="s">
        <v>217</v>
      </c>
      <c r="C289" s="14" t="s">
        <v>19</v>
      </c>
      <c r="D289" s="10"/>
      <c r="E289" s="21" t="s">
        <v>43</v>
      </c>
      <c r="F289" s="23"/>
      <c r="G289" s="19" t="s">
        <v>22</v>
      </c>
      <c r="H289" s="92">
        <v>4</v>
      </c>
      <c r="I289" s="87">
        <v>2</v>
      </c>
      <c r="J289" s="87">
        <v>2</v>
      </c>
      <c r="K289" s="87">
        <f>1589.11+1156.1</f>
        <v>2745.21</v>
      </c>
      <c r="L289" s="87">
        <v>1589.11</v>
      </c>
      <c r="M289" s="87">
        <f>K289-L289</f>
        <v>1156.1000000000001</v>
      </c>
      <c r="N289" s="87">
        <v>12</v>
      </c>
      <c r="O289" s="87">
        <v>40145.800000000003</v>
      </c>
      <c r="P289" s="87">
        <v>31432.79</v>
      </c>
      <c r="Q289" s="90">
        <f>O289-P289</f>
        <v>8713.010000000002</v>
      </c>
      <c r="R289" s="20">
        <f>P289+L289</f>
        <v>33021.9</v>
      </c>
    </row>
    <row r="290" spans="1:21" s="3" customFormat="1" ht="15" customHeight="1">
      <c r="A290" s="10">
        <f t="shared" si="34"/>
        <v>280</v>
      </c>
      <c r="B290" s="21" t="s">
        <v>217</v>
      </c>
      <c r="C290" s="14" t="s">
        <v>19</v>
      </c>
      <c r="D290" s="10"/>
      <c r="E290" s="21" t="s">
        <v>43</v>
      </c>
      <c r="F290" s="22"/>
      <c r="G290" s="19" t="s">
        <v>44</v>
      </c>
      <c r="H290" s="80"/>
      <c r="I290" s="105"/>
      <c r="J290" s="105"/>
      <c r="K290" s="104"/>
      <c r="L290" s="104"/>
      <c r="M290" s="105"/>
      <c r="N290" s="107"/>
      <c r="O290" s="229"/>
      <c r="P290" s="107"/>
      <c r="Q290" s="107"/>
    </row>
    <row r="291" spans="1:21" s="3" customFormat="1" ht="15" customHeight="1">
      <c r="A291" s="10">
        <f t="shared" si="34"/>
        <v>281</v>
      </c>
      <c r="B291" s="21" t="s">
        <v>218</v>
      </c>
      <c r="C291" s="14"/>
      <c r="D291" s="10"/>
      <c r="E291" s="21" t="s">
        <v>24</v>
      </c>
      <c r="F291" s="23"/>
      <c r="G291" s="19" t="s">
        <v>25</v>
      </c>
      <c r="H291" s="92"/>
      <c r="I291" s="87"/>
      <c r="J291" s="87"/>
      <c r="K291" s="90"/>
      <c r="L291" s="90"/>
      <c r="M291" s="87"/>
      <c r="N291" s="87">
        <v>2</v>
      </c>
      <c r="O291" s="87"/>
      <c r="P291" s="87"/>
      <c r="Q291" s="90"/>
      <c r="R291" s="20"/>
      <c r="S291" s="20"/>
      <c r="U291" s="20"/>
    </row>
    <row r="292" spans="1:21" s="3" customFormat="1" ht="15" customHeight="1">
      <c r="A292" s="10">
        <f t="shared" si="34"/>
        <v>282</v>
      </c>
      <c r="B292" s="21" t="s">
        <v>219</v>
      </c>
      <c r="C292" s="14" t="s">
        <v>19</v>
      </c>
      <c r="D292" s="10"/>
      <c r="E292" s="21" t="s">
        <v>24</v>
      </c>
      <c r="F292" s="23"/>
      <c r="G292" s="19" t="s">
        <v>22</v>
      </c>
      <c r="H292" s="92"/>
      <c r="I292" s="87"/>
      <c r="J292" s="87"/>
      <c r="K292" s="90"/>
      <c r="L292" s="90"/>
      <c r="M292" s="87">
        <f>K292-L292</f>
        <v>0</v>
      </c>
      <c r="N292" s="146"/>
      <c r="O292" s="201"/>
      <c r="P292" s="201"/>
      <c r="Q292" s="90">
        <f>O292-P292</f>
        <v>0</v>
      </c>
      <c r="R292" s="20">
        <f t="shared" ref="R292:R293" si="39">P292+L292</f>
        <v>0</v>
      </c>
      <c r="S292" s="20"/>
      <c r="U292" s="20"/>
    </row>
    <row r="293" spans="1:21" s="3" customFormat="1" ht="15" customHeight="1">
      <c r="A293" s="10">
        <f t="shared" si="34"/>
        <v>283</v>
      </c>
      <c r="B293" s="21" t="s">
        <v>220</v>
      </c>
      <c r="C293" s="14" t="s">
        <v>19</v>
      </c>
      <c r="D293" s="10"/>
      <c r="E293" s="21" t="s">
        <v>221</v>
      </c>
      <c r="F293" s="22"/>
      <c r="G293" s="19" t="s">
        <v>22</v>
      </c>
      <c r="H293" s="92"/>
      <c r="I293" s="87"/>
      <c r="J293" s="87"/>
      <c r="K293" s="87"/>
      <c r="L293" s="87"/>
      <c r="M293" s="87">
        <f>K293-L293</f>
        <v>0</v>
      </c>
      <c r="N293" s="87"/>
      <c r="O293" s="90"/>
      <c r="P293" s="90"/>
      <c r="Q293" s="90">
        <f>O293-P293</f>
        <v>0</v>
      </c>
      <c r="R293" s="20">
        <f t="shared" si="39"/>
        <v>0</v>
      </c>
      <c r="S293" s="20"/>
      <c r="U293" s="20"/>
    </row>
    <row r="294" spans="1:21" s="3" customFormat="1" ht="15" customHeight="1">
      <c r="A294" s="10">
        <f t="shared" si="34"/>
        <v>284</v>
      </c>
      <c r="B294" s="21" t="s">
        <v>220</v>
      </c>
      <c r="C294" s="14" t="s">
        <v>19</v>
      </c>
      <c r="D294" s="10"/>
      <c r="E294" s="21" t="s">
        <v>221</v>
      </c>
      <c r="F294" s="59"/>
      <c r="G294" s="19" t="s">
        <v>47</v>
      </c>
      <c r="H294" s="80"/>
      <c r="I294" s="84"/>
      <c r="J294" s="84"/>
      <c r="K294" s="138"/>
      <c r="L294" s="138"/>
      <c r="M294" s="84"/>
      <c r="N294" s="84"/>
      <c r="O294" s="138">
        <v>2732.6</v>
      </c>
      <c r="P294" s="138">
        <v>2732.6</v>
      </c>
      <c r="Q294" s="138">
        <v>0</v>
      </c>
      <c r="R294" s="18"/>
    </row>
    <row r="295" spans="1:21" s="3" customFormat="1" ht="15" customHeight="1">
      <c r="A295" s="10">
        <f t="shared" si="34"/>
        <v>285</v>
      </c>
      <c r="B295" s="21" t="s">
        <v>222</v>
      </c>
      <c r="C295" s="14" t="s">
        <v>19</v>
      </c>
      <c r="D295" s="10"/>
      <c r="E295" s="21" t="s">
        <v>24</v>
      </c>
      <c r="F295" s="23"/>
      <c r="G295" s="19" t="s">
        <v>22</v>
      </c>
      <c r="H295" s="85">
        <v>8</v>
      </c>
      <c r="I295" s="87">
        <v>5</v>
      </c>
      <c r="J295" s="87">
        <v>5</v>
      </c>
      <c r="K295" s="90">
        <v>10014.49</v>
      </c>
      <c r="L295" s="90">
        <v>10014.49</v>
      </c>
      <c r="M295" s="87">
        <f>K295-L295</f>
        <v>0</v>
      </c>
      <c r="N295" s="87">
        <v>6</v>
      </c>
      <c r="O295" s="87">
        <f>8961.38+16395.6+1286.42</f>
        <v>26643.399999999994</v>
      </c>
      <c r="P295" s="87">
        <f>8961.38+16395.6+1286.42</f>
        <v>26643.399999999994</v>
      </c>
      <c r="Q295" s="90">
        <f>O295-P295</f>
        <v>0</v>
      </c>
      <c r="R295" s="20">
        <f>P295+L295</f>
        <v>36657.889999999992</v>
      </c>
      <c r="S295" s="20"/>
      <c r="U295" s="20"/>
    </row>
    <row r="296" spans="1:21" s="3" customFormat="1" ht="15" customHeight="1">
      <c r="A296" s="10">
        <f t="shared" si="34"/>
        <v>286</v>
      </c>
      <c r="B296" s="21" t="s">
        <v>222</v>
      </c>
      <c r="C296" s="48" t="s">
        <v>19</v>
      </c>
      <c r="D296" s="10"/>
      <c r="E296" s="21" t="s">
        <v>24</v>
      </c>
      <c r="F296" s="22"/>
      <c r="G296" s="19" t="s">
        <v>25</v>
      </c>
      <c r="H296" s="162">
        <v>2</v>
      </c>
      <c r="I296" s="84"/>
      <c r="J296" s="84"/>
      <c r="K296" s="84"/>
      <c r="L296" s="84"/>
      <c r="M296" s="84"/>
      <c r="N296" s="104">
        <v>1</v>
      </c>
      <c r="O296" s="104"/>
      <c r="P296" s="104"/>
      <c r="Q296" s="84"/>
    </row>
    <row r="297" spans="1:21" s="3" customFormat="1" ht="15" customHeight="1">
      <c r="A297" s="10">
        <f t="shared" si="34"/>
        <v>287</v>
      </c>
      <c r="B297" s="60" t="s">
        <v>223</v>
      </c>
      <c r="C297" s="14" t="s">
        <v>19</v>
      </c>
      <c r="D297" s="10"/>
      <c r="E297" s="21" t="s">
        <v>24</v>
      </c>
      <c r="F297" s="23"/>
      <c r="G297" s="19" t="s">
        <v>22</v>
      </c>
      <c r="H297" s="116"/>
      <c r="I297" s="117"/>
      <c r="J297" s="117"/>
      <c r="K297" s="117"/>
      <c r="L297" s="117"/>
      <c r="M297" s="87">
        <f>K297-L297</f>
        <v>0</v>
      </c>
      <c r="N297" s="117"/>
      <c r="O297" s="117"/>
      <c r="P297" s="117"/>
      <c r="Q297" s="90">
        <f>O297-P297</f>
        <v>0</v>
      </c>
      <c r="R297" s="20">
        <f>P297+L297</f>
        <v>0</v>
      </c>
      <c r="S297" s="20"/>
      <c r="U297" s="20"/>
    </row>
    <row r="298" spans="1:21" s="3" customFormat="1" ht="15" customHeight="1">
      <c r="A298" s="10">
        <f t="shared" si="34"/>
        <v>288</v>
      </c>
      <c r="B298" s="60" t="s">
        <v>224</v>
      </c>
      <c r="C298" s="14" t="s">
        <v>19</v>
      </c>
      <c r="D298" s="10"/>
      <c r="E298" s="21"/>
      <c r="F298" s="22"/>
      <c r="G298" s="19" t="s">
        <v>21</v>
      </c>
      <c r="H298" s="80"/>
      <c r="I298" s="155"/>
      <c r="J298" s="155"/>
      <c r="K298" s="155"/>
      <c r="L298" s="155"/>
      <c r="M298" s="84"/>
      <c r="N298" s="84"/>
      <c r="O298" s="84"/>
      <c r="P298" s="84"/>
      <c r="Q298" s="84"/>
    </row>
    <row r="299" spans="1:21" s="3" customFormat="1" ht="15" customHeight="1">
      <c r="A299" s="10">
        <f t="shared" si="34"/>
        <v>289</v>
      </c>
      <c r="B299" s="21" t="s">
        <v>225</v>
      </c>
      <c r="C299" s="14" t="s">
        <v>19</v>
      </c>
      <c r="D299" s="10"/>
      <c r="E299" s="21" t="s">
        <v>226</v>
      </c>
      <c r="F299" s="23"/>
      <c r="G299" s="19" t="s">
        <v>22</v>
      </c>
      <c r="H299" s="92">
        <v>12</v>
      </c>
      <c r="I299" s="87">
        <v>5</v>
      </c>
      <c r="J299" s="87">
        <v>6</v>
      </c>
      <c r="K299" s="90">
        <v>5386.66</v>
      </c>
      <c r="L299" s="90">
        <v>5386.66</v>
      </c>
      <c r="M299" s="87">
        <f>K299-L299</f>
        <v>0</v>
      </c>
      <c r="N299" s="87">
        <v>7</v>
      </c>
      <c r="O299" s="87">
        <v>19692.63</v>
      </c>
      <c r="P299" s="87">
        <v>19692.63</v>
      </c>
      <c r="Q299" s="90">
        <f>O299-P299</f>
        <v>0</v>
      </c>
      <c r="R299" s="20">
        <f>P299+L299</f>
        <v>25079.29</v>
      </c>
      <c r="S299" s="20"/>
      <c r="U299" s="20"/>
    </row>
    <row r="300" spans="1:21" s="3" customFormat="1" ht="15" customHeight="1">
      <c r="A300" s="10">
        <f t="shared" si="34"/>
        <v>290</v>
      </c>
      <c r="B300" s="21" t="s">
        <v>225</v>
      </c>
      <c r="C300" s="14" t="s">
        <v>19</v>
      </c>
      <c r="D300" s="10"/>
      <c r="E300" s="21" t="s">
        <v>226</v>
      </c>
      <c r="F300" s="22"/>
      <c r="G300" s="19" t="s">
        <v>25</v>
      </c>
      <c r="H300" s="80"/>
      <c r="I300" s="84"/>
      <c r="J300" s="84"/>
      <c r="K300" s="84"/>
      <c r="L300" s="84"/>
      <c r="M300" s="84"/>
      <c r="N300" s="104"/>
      <c r="O300" s="104"/>
      <c r="P300" s="104"/>
      <c r="Q300" s="84"/>
    </row>
    <row r="301" spans="1:21" s="3" customFormat="1" ht="15" customHeight="1">
      <c r="A301" s="10">
        <f t="shared" si="34"/>
        <v>291</v>
      </c>
      <c r="B301" s="21" t="s">
        <v>227</v>
      </c>
      <c r="C301" s="14" t="s">
        <v>19</v>
      </c>
      <c r="D301" s="10"/>
      <c r="E301" s="21"/>
      <c r="F301" s="22"/>
      <c r="G301" s="19" t="s">
        <v>33</v>
      </c>
      <c r="H301" s="80"/>
      <c r="I301" s="103"/>
      <c r="J301" s="103"/>
      <c r="K301" s="104"/>
      <c r="L301" s="104"/>
      <c r="M301" s="103"/>
      <c r="N301" s="84">
        <v>2</v>
      </c>
      <c r="O301" s="84">
        <v>2574.9499999999998</v>
      </c>
      <c r="P301" s="84">
        <v>2574.9499999999998</v>
      </c>
      <c r="Q301" s="84"/>
    </row>
    <row r="302" spans="1:21" s="3" customFormat="1" ht="15" customHeight="1">
      <c r="A302" s="10">
        <f t="shared" si="34"/>
        <v>292</v>
      </c>
      <c r="B302" s="21" t="s">
        <v>227</v>
      </c>
      <c r="C302" s="14"/>
      <c r="D302" s="10"/>
      <c r="E302" s="21"/>
      <c r="F302" s="22"/>
      <c r="G302" s="19" t="s">
        <v>22</v>
      </c>
      <c r="H302" s="80">
        <v>1</v>
      </c>
      <c r="I302" s="103"/>
      <c r="J302" s="103"/>
      <c r="K302" s="104"/>
      <c r="L302" s="104"/>
      <c r="M302" s="87">
        <f>K302-L302</f>
        <v>0</v>
      </c>
      <c r="N302" s="84"/>
      <c r="O302" s="84"/>
      <c r="P302" s="84"/>
      <c r="Q302" s="90">
        <f>O302-P302</f>
        <v>0</v>
      </c>
      <c r="R302" s="20">
        <f t="shared" ref="R302:R304" si="40">P302+L302</f>
        <v>0</v>
      </c>
    </row>
    <row r="303" spans="1:21" s="3" customFormat="1" ht="15" customHeight="1">
      <c r="A303" s="10">
        <f t="shared" si="34"/>
        <v>293</v>
      </c>
      <c r="B303" s="21" t="s">
        <v>228</v>
      </c>
      <c r="C303" s="14" t="s">
        <v>19</v>
      </c>
      <c r="D303" s="10"/>
      <c r="E303" s="21" t="s">
        <v>215</v>
      </c>
      <c r="F303" s="23"/>
      <c r="G303" s="19" t="s">
        <v>22</v>
      </c>
      <c r="H303" s="92">
        <v>12</v>
      </c>
      <c r="I303" s="87">
        <v>4</v>
      </c>
      <c r="J303" s="87">
        <v>4</v>
      </c>
      <c r="K303" s="87">
        <v>4409.58</v>
      </c>
      <c r="L303" s="87">
        <v>4409.58</v>
      </c>
      <c r="M303" s="87">
        <f t="shared" ref="M303:M304" si="41">K303-L303</f>
        <v>0</v>
      </c>
      <c r="N303" s="87">
        <v>11</v>
      </c>
      <c r="O303" s="90">
        <v>20364.900000000001</v>
      </c>
      <c r="P303" s="90">
        <v>20364.900000000001</v>
      </c>
      <c r="Q303" s="90">
        <f>O303-P303</f>
        <v>0</v>
      </c>
      <c r="R303" s="20">
        <f t="shared" si="40"/>
        <v>24774.480000000003</v>
      </c>
      <c r="S303" s="20"/>
      <c r="U303" s="20"/>
    </row>
    <row r="304" spans="1:21" s="3" customFormat="1" ht="15" customHeight="1">
      <c r="A304" s="10">
        <f t="shared" si="34"/>
        <v>294</v>
      </c>
      <c r="B304" s="21" t="s">
        <v>229</v>
      </c>
      <c r="C304" s="14" t="s">
        <v>19</v>
      </c>
      <c r="D304" s="10"/>
      <c r="E304" s="21" t="s">
        <v>24</v>
      </c>
      <c r="F304" s="23"/>
      <c r="G304" s="19" t="s">
        <v>22</v>
      </c>
      <c r="H304" s="92">
        <v>18</v>
      </c>
      <c r="I304" s="87">
        <v>1</v>
      </c>
      <c r="J304" s="87">
        <v>1</v>
      </c>
      <c r="K304" s="87">
        <v>1050.49</v>
      </c>
      <c r="L304" s="87">
        <v>1050.49</v>
      </c>
      <c r="M304" s="87">
        <f t="shared" si="41"/>
        <v>0</v>
      </c>
      <c r="N304" s="87">
        <v>4</v>
      </c>
      <c r="O304" s="90">
        <f>24310.11+5426.44</f>
        <v>29736.55</v>
      </c>
      <c r="P304" s="90">
        <f>24310.11+5426.44</f>
        <v>29736.55</v>
      </c>
      <c r="Q304" s="90">
        <f>O304-P304</f>
        <v>0</v>
      </c>
      <c r="R304" s="20">
        <f t="shared" si="40"/>
        <v>30787.040000000001</v>
      </c>
      <c r="S304" s="20"/>
      <c r="U304" s="20"/>
    </row>
    <row r="305" spans="1:21" s="3" customFormat="1" ht="15" customHeight="1">
      <c r="A305" s="10">
        <f t="shared" si="34"/>
        <v>295</v>
      </c>
      <c r="B305" s="61" t="s">
        <v>229</v>
      </c>
      <c r="C305" s="14" t="s">
        <v>19</v>
      </c>
      <c r="D305" s="10"/>
      <c r="E305" s="21" t="s">
        <v>24</v>
      </c>
      <c r="F305" s="58"/>
      <c r="G305" s="24" t="s">
        <v>25</v>
      </c>
      <c r="H305" s="167"/>
      <c r="I305" s="155"/>
      <c r="J305" s="155"/>
      <c r="K305" s="155"/>
      <c r="L305" s="155"/>
      <c r="M305" s="84"/>
      <c r="N305" s="84"/>
      <c r="O305" s="84"/>
      <c r="P305" s="84"/>
      <c r="Q305" s="84"/>
    </row>
    <row r="306" spans="1:21" s="3" customFormat="1" ht="15" customHeight="1">
      <c r="A306" s="10">
        <f t="shared" si="34"/>
        <v>296</v>
      </c>
      <c r="B306" s="61" t="s">
        <v>230</v>
      </c>
      <c r="C306" s="14" t="s">
        <v>54</v>
      </c>
      <c r="D306" s="10" t="s">
        <v>69</v>
      </c>
      <c r="E306" s="21" t="s">
        <v>24</v>
      </c>
      <c r="F306" s="58"/>
      <c r="G306" s="19" t="s">
        <v>22</v>
      </c>
      <c r="H306" s="177">
        <v>5</v>
      </c>
      <c r="I306" s="87">
        <v>1</v>
      </c>
      <c r="J306" s="87">
        <v>1</v>
      </c>
      <c r="K306" s="87">
        <v>4786.25</v>
      </c>
      <c r="L306" s="87"/>
      <c r="M306" s="87">
        <f>K306-L306</f>
        <v>4786.25</v>
      </c>
      <c r="N306" s="87">
        <v>1</v>
      </c>
      <c r="O306" s="87">
        <v>8968.24</v>
      </c>
      <c r="P306" s="87">
        <v>8968.24</v>
      </c>
      <c r="Q306" s="90">
        <f>O306-P306</f>
        <v>0</v>
      </c>
      <c r="R306" s="20">
        <f>P306+L306</f>
        <v>8968.24</v>
      </c>
      <c r="S306" s="20"/>
      <c r="U306" s="20"/>
    </row>
    <row r="307" spans="1:21" s="3" customFormat="1" ht="15" customHeight="1">
      <c r="A307" s="10">
        <f t="shared" si="34"/>
        <v>297</v>
      </c>
      <c r="B307" s="21" t="s">
        <v>230</v>
      </c>
      <c r="C307" s="14" t="s">
        <v>54</v>
      </c>
      <c r="D307" s="10" t="s">
        <v>69</v>
      </c>
      <c r="E307" s="21" t="s">
        <v>24</v>
      </c>
      <c r="F307" s="23"/>
      <c r="G307" s="19" t="s">
        <v>25</v>
      </c>
      <c r="H307" s="80">
        <v>1</v>
      </c>
      <c r="I307" s="84"/>
      <c r="J307" s="84"/>
      <c r="K307" s="84"/>
      <c r="L307" s="84"/>
      <c r="M307" s="84"/>
      <c r="N307" s="84"/>
      <c r="O307" s="84"/>
      <c r="P307" s="84"/>
      <c r="Q307" s="138"/>
      <c r="R307" s="18"/>
    </row>
    <row r="308" spans="1:21" s="3" customFormat="1" ht="15" customHeight="1">
      <c r="A308" s="10">
        <f t="shared" si="34"/>
        <v>298</v>
      </c>
      <c r="B308" s="62" t="s">
        <v>231</v>
      </c>
      <c r="C308" s="63" t="s">
        <v>19</v>
      </c>
      <c r="D308" s="64"/>
      <c r="E308" s="62" t="s">
        <v>24</v>
      </c>
      <c r="F308" s="65"/>
      <c r="G308" s="66" t="s">
        <v>22</v>
      </c>
      <c r="H308" s="92">
        <v>8</v>
      </c>
      <c r="I308" s="87"/>
      <c r="J308" s="87"/>
      <c r="K308" s="87"/>
      <c r="L308" s="87"/>
      <c r="M308" s="87">
        <f>K308-L308</f>
        <v>0</v>
      </c>
      <c r="N308" s="87">
        <v>9</v>
      </c>
      <c r="O308" s="87">
        <v>13678.96</v>
      </c>
      <c r="P308" s="87">
        <v>13678.96</v>
      </c>
      <c r="Q308" s="90">
        <f>O308-P308</f>
        <v>0</v>
      </c>
      <c r="R308" s="20">
        <f>P308+L308</f>
        <v>13678.96</v>
      </c>
      <c r="S308" s="20"/>
      <c r="U308" s="20"/>
    </row>
    <row r="309" spans="1:21" s="3" customFormat="1" ht="15" customHeight="1">
      <c r="A309" s="10">
        <f t="shared" si="34"/>
        <v>299</v>
      </c>
      <c r="B309" s="21" t="s">
        <v>232</v>
      </c>
      <c r="C309" s="42" t="s">
        <v>19</v>
      </c>
      <c r="D309" s="50"/>
      <c r="E309" s="21" t="s">
        <v>24</v>
      </c>
      <c r="F309" s="51"/>
      <c r="G309" s="19" t="s">
        <v>25</v>
      </c>
      <c r="H309" s="181"/>
      <c r="I309" s="84"/>
      <c r="J309" s="84"/>
      <c r="K309" s="138"/>
      <c r="L309" s="138"/>
      <c r="M309" s="84"/>
      <c r="N309" s="104"/>
      <c r="O309" s="104"/>
      <c r="P309" s="104"/>
      <c r="Q309" s="84"/>
      <c r="R309" s="18"/>
    </row>
    <row r="310" spans="1:21" s="3" customFormat="1" ht="15" customHeight="1">
      <c r="A310" s="10">
        <f t="shared" si="34"/>
        <v>300</v>
      </c>
      <c r="B310" s="21" t="s">
        <v>233</v>
      </c>
      <c r="C310" s="42" t="s">
        <v>19</v>
      </c>
      <c r="D310" s="43"/>
      <c r="E310" s="21" t="s">
        <v>24</v>
      </c>
      <c r="F310" s="23"/>
      <c r="G310" s="19" t="s">
        <v>22</v>
      </c>
      <c r="H310" s="177"/>
      <c r="I310" s="87"/>
      <c r="J310" s="87"/>
      <c r="K310" s="87"/>
      <c r="L310" s="87"/>
      <c r="M310" s="87">
        <f>K310-L310</f>
        <v>0</v>
      </c>
      <c r="N310" s="87"/>
      <c r="O310" s="87"/>
      <c r="P310" s="87"/>
      <c r="Q310" s="90">
        <f>O310-P310</f>
        <v>0</v>
      </c>
      <c r="R310" s="20">
        <f t="shared" ref="R310:R311" si="42">P310+L310</f>
        <v>0</v>
      </c>
      <c r="S310" s="20"/>
      <c r="U310" s="20"/>
    </row>
    <row r="311" spans="1:21" s="3" customFormat="1" ht="15" customHeight="1">
      <c r="A311" s="10">
        <f t="shared" si="34"/>
        <v>301</v>
      </c>
      <c r="B311" s="21" t="s">
        <v>234</v>
      </c>
      <c r="C311" s="42" t="s">
        <v>19</v>
      </c>
      <c r="D311" s="64"/>
      <c r="E311" s="21" t="s">
        <v>235</v>
      </c>
      <c r="F311" s="23"/>
      <c r="G311" s="27" t="s">
        <v>22</v>
      </c>
      <c r="H311" s="92"/>
      <c r="I311" s="87"/>
      <c r="J311" s="87"/>
      <c r="K311" s="87"/>
      <c r="L311" s="87"/>
      <c r="M311" s="87">
        <f>K311-L311</f>
        <v>0</v>
      </c>
      <c r="N311" s="87"/>
      <c r="O311" s="90"/>
      <c r="P311" s="90"/>
      <c r="Q311" s="90">
        <f>O311-P311</f>
        <v>0</v>
      </c>
      <c r="R311" s="20">
        <f t="shared" si="42"/>
        <v>0</v>
      </c>
      <c r="S311" s="20"/>
      <c r="U311" s="20"/>
    </row>
    <row r="312" spans="1:21" s="3" customFormat="1" ht="15" customHeight="1">
      <c r="A312" s="10">
        <f t="shared" si="34"/>
        <v>302</v>
      </c>
      <c r="B312" s="29" t="s">
        <v>234</v>
      </c>
      <c r="C312" s="42" t="s">
        <v>19</v>
      </c>
      <c r="D312" s="215"/>
      <c r="E312" s="21" t="s">
        <v>235</v>
      </c>
      <c r="F312" s="67"/>
      <c r="G312" s="68" t="s">
        <v>25</v>
      </c>
      <c r="H312" s="167"/>
      <c r="I312" s="84"/>
      <c r="J312" s="84"/>
      <c r="K312" s="84"/>
      <c r="L312" s="84"/>
      <c r="M312" s="84"/>
      <c r="N312" s="84"/>
      <c r="O312" s="138"/>
      <c r="P312" s="155"/>
      <c r="Q312" s="84"/>
      <c r="R312" s="20"/>
      <c r="S312" s="20"/>
      <c r="U312" s="20"/>
    </row>
    <row r="313" spans="1:21" s="3" customFormat="1" ht="13.15" customHeight="1">
      <c r="A313" s="10">
        <f t="shared" si="34"/>
        <v>303</v>
      </c>
      <c r="B313" s="21" t="s">
        <v>247</v>
      </c>
      <c r="C313" s="42"/>
      <c r="D313" s="43"/>
      <c r="E313" s="21"/>
      <c r="F313" s="23"/>
      <c r="G313" s="27" t="s">
        <v>22</v>
      </c>
      <c r="H313" s="177">
        <v>2</v>
      </c>
      <c r="I313" s="87">
        <v>2</v>
      </c>
      <c r="J313" s="87">
        <v>2</v>
      </c>
      <c r="K313" s="87">
        <v>1200.57</v>
      </c>
      <c r="L313" s="87">
        <v>1200.57</v>
      </c>
      <c r="M313" s="87">
        <f>K313-L313</f>
        <v>0</v>
      </c>
      <c r="N313" s="87"/>
      <c r="O313" s="87"/>
      <c r="P313" s="87"/>
      <c r="Q313" s="90">
        <f>O313-P313</f>
        <v>0</v>
      </c>
      <c r="R313" s="20">
        <f t="shared" ref="R313:R314" si="43">P313+L313</f>
        <v>1200.57</v>
      </c>
    </row>
    <row r="314" spans="1:21" s="3" customFormat="1" ht="13.15" customHeight="1">
      <c r="A314" s="10">
        <f t="shared" si="34"/>
        <v>304</v>
      </c>
      <c r="B314" s="69" t="s">
        <v>236</v>
      </c>
      <c r="C314" s="42" t="s">
        <v>19</v>
      </c>
      <c r="D314" s="70"/>
      <c r="E314" s="21" t="s">
        <v>24</v>
      </c>
      <c r="F314" s="26"/>
      <c r="G314" s="19" t="s">
        <v>22</v>
      </c>
      <c r="H314" s="207"/>
      <c r="I314" s="87"/>
      <c r="J314" s="87"/>
      <c r="K314" s="87"/>
      <c r="L314" s="87"/>
      <c r="M314" s="87">
        <f>K314-L314</f>
        <v>0</v>
      </c>
      <c r="N314" s="87"/>
      <c r="O314" s="90"/>
      <c r="P314" s="90"/>
      <c r="Q314" s="90">
        <f>O314-P314</f>
        <v>0</v>
      </c>
      <c r="R314" s="20">
        <f t="shared" si="43"/>
        <v>0</v>
      </c>
      <c r="S314" s="20"/>
      <c r="U314" s="20"/>
    </row>
    <row r="315" spans="1:21" s="3" customFormat="1" ht="15" customHeight="1">
      <c r="A315" s="10">
        <f t="shared" si="34"/>
        <v>305</v>
      </c>
      <c r="B315" s="69" t="s">
        <v>236</v>
      </c>
      <c r="C315" s="42" t="s">
        <v>19</v>
      </c>
      <c r="D315" s="39"/>
      <c r="E315" s="21" t="s">
        <v>24</v>
      </c>
      <c r="F315" s="39"/>
      <c r="G315" s="35" t="s">
        <v>25</v>
      </c>
      <c r="H315" s="96"/>
      <c r="I315" s="155"/>
      <c r="J315" s="155"/>
      <c r="K315" s="155"/>
      <c r="L315" s="155"/>
      <c r="M315" s="84"/>
      <c r="N315" s="104"/>
      <c r="O315" s="104"/>
      <c r="P315" s="104"/>
      <c r="Q315" s="84"/>
    </row>
    <row r="316" spans="1:21" s="3" customFormat="1" ht="15" customHeight="1">
      <c r="A316" s="10">
        <f t="shared" si="34"/>
        <v>306</v>
      </c>
      <c r="B316" s="71" t="s">
        <v>237</v>
      </c>
      <c r="C316" s="72" t="s">
        <v>19</v>
      </c>
      <c r="D316" s="73"/>
      <c r="E316" s="73" t="s">
        <v>24</v>
      </c>
      <c r="F316" s="73"/>
      <c r="G316" s="74" t="s">
        <v>25</v>
      </c>
      <c r="H316" s="80">
        <v>15</v>
      </c>
      <c r="I316" s="209"/>
      <c r="J316" s="209"/>
      <c r="K316" s="94"/>
      <c r="L316" s="94"/>
      <c r="M316" s="84"/>
      <c r="N316" s="209" t="s">
        <v>259</v>
      </c>
      <c r="O316" s="210"/>
      <c r="P316" s="210"/>
      <c r="Q316" s="84"/>
    </row>
    <row r="317" spans="1:21" s="75" customFormat="1" ht="15" customHeight="1">
      <c r="A317" s="10">
        <f t="shared" si="34"/>
        <v>307</v>
      </c>
      <c r="B317" s="34" t="s">
        <v>238</v>
      </c>
      <c r="C317" s="14" t="s">
        <v>54</v>
      </c>
      <c r="D317" s="10" t="s">
        <v>69</v>
      </c>
      <c r="E317" s="21" t="s">
        <v>24</v>
      </c>
      <c r="F317" s="23"/>
      <c r="G317" s="19" t="s">
        <v>22</v>
      </c>
      <c r="H317" s="177">
        <v>6</v>
      </c>
      <c r="I317" s="87">
        <v>3</v>
      </c>
      <c r="J317" s="87">
        <v>3</v>
      </c>
      <c r="K317" s="90">
        <v>2726.29</v>
      </c>
      <c r="L317" s="90">
        <v>2726.29</v>
      </c>
      <c r="M317" s="87">
        <f>K317-L317</f>
        <v>0</v>
      </c>
      <c r="N317" s="87">
        <v>7</v>
      </c>
      <c r="O317" s="87">
        <v>25987.72</v>
      </c>
      <c r="P317" s="87">
        <v>25987.72</v>
      </c>
      <c r="Q317" s="90">
        <f>O317-P317</f>
        <v>0</v>
      </c>
      <c r="R317" s="20">
        <f>P317+L317</f>
        <v>28714.010000000002</v>
      </c>
      <c r="S317" s="20"/>
      <c r="U317" s="20"/>
    </row>
    <row r="318" spans="1:21" s="3" customFormat="1" ht="15" customHeight="1">
      <c r="A318" s="10">
        <f t="shared" si="34"/>
        <v>308</v>
      </c>
      <c r="B318" s="61" t="s">
        <v>238</v>
      </c>
      <c r="C318" s="14" t="s">
        <v>54</v>
      </c>
      <c r="D318" s="10" t="s">
        <v>7</v>
      </c>
      <c r="E318" s="21" t="s">
        <v>24</v>
      </c>
      <c r="F318" s="44"/>
      <c r="G318" s="35" t="s">
        <v>25</v>
      </c>
      <c r="H318" s="167">
        <v>3</v>
      </c>
      <c r="I318" s="84"/>
      <c r="J318" s="84"/>
      <c r="K318" s="84"/>
      <c r="L318" s="84"/>
      <c r="M318" s="84"/>
      <c r="N318" s="104"/>
      <c r="O318" s="104"/>
      <c r="P318" s="104"/>
      <c r="Q318" s="84"/>
    </row>
    <row r="319" spans="1:21" s="3" customFormat="1" ht="15" customHeight="1">
      <c r="A319" s="10">
        <f t="shared" si="34"/>
        <v>309</v>
      </c>
      <c r="B319" s="61" t="s">
        <v>256</v>
      </c>
      <c r="C319" s="14"/>
      <c r="D319" s="10"/>
      <c r="E319" s="21"/>
      <c r="F319" s="44"/>
      <c r="G319" s="35" t="s">
        <v>22</v>
      </c>
      <c r="H319" s="167">
        <v>8</v>
      </c>
      <c r="I319" s="84"/>
      <c r="J319" s="84"/>
      <c r="K319" s="84"/>
      <c r="L319" s="84"/>
      <c r="M319" s="84"/>
      <c r="N319" s="104"/>
      <c r="O319" s="104"/>
      <c r="P319" s="104"/>
      <c r="Q319" s="84"/>
      <c r="R319" s="20">
        <f>P319+L319</f>
        <v>0</v>
      </c>
    </row>
    <row r="320" spans="1:21" s="3" customFormat="1" ht="14.45" customHeight="1">
      <c r="B320" s="76"/>
      <c r="H320" s="77">
        <f t="shared" ref="H320:Q320" si="44">SUM(H10:H319)</f>
        <v>1495</v>
      </c>
      <c r="I320" s="77">
        <f t="shared" si="44"/>
        <v>355</v>
      </c>
      <c r="J320" s="77">
        <f t="shared" si="44"/>
        <v>362</v>
      </c>
      <c r="K320" s="78">
        <f t="shared" si="44"/>
        <v>520416.73999999993</v>
      </c>
      <c r="L320" s="78">
        <f t="shared" si="44"/>
        <v>475318.3299999999</v>
      </c>
      <c r="M320" s="77">
        <f t="shared" si="44"/>
        <v>45098.409999999996</v>
      </c>
      <c r="N320" s="77">
        <f t="shared" si="44"/>
        <v>1327</v>
      </c>
      <c r="O320" s="77">
        <f t="shared" si="44"/>
        <v>3306289.9099999988</v>
      </c>
      <c r="P320" s="77">
        <f t="shared" si="44"/>
        <v>3169445.4499999993</v>
      </c>
      <c r="Q320" s="77">
        <f t="shared" si="44"/>
        <v>136844.46000000002</v>
      </c>
    </row>
    <row r="321" spans="2:17" s="3" customFormat="1" ht="15" customHeight="1"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s="3" customFormat="1" ht="15" customHeight="1">
      <c r="B322" s="214"/>
      <c r="G322" s="214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s="3" customFormat="1" ht="15" customHeight="1">
      <c r="I323" s="79"/>
      <c r="J323" s="79"/>
      <c r="K323" s="79"/>
      <c r="L323" s="79"/>
      <c r="M323" s="79"/>
      <c r="N323" s="79"/>
      <c r="O323" s="79"/>
      <c r="P323" s="79"/>
      <c r="Q323" s="79"/>
    </row>
  </sheetData>
  <autoFilter ref="A9:AMG320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4"/>
  <sheetViews>
    <sheetView topLeftCell="A7" zoomScale="90" zoomScaleNormal="9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21.7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f>A10+1</f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f t="shared" ref="A12:A75" si="1">A11+1</f>
        <v>3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2">P12+L12</f>
        <v>2348.42</v>
      </c>
      <c r="S12" s="20"/>
      <c r="U12" s="20"/>
    </row>
    <row r="13" spans="1:21" s="3" customFormat="1" ht="15" customHeight="1">
      <c r="A13" s="10">
        <f t="shared" si="1"/>
        <v>4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6</v>
      </c>
      <c r="I13" s="87">
        <v>2</v>
      </c>
      <c r="J13" s="87">
        <v>2</v>
      </c>
      <c r="K13" s="87">
        <v>1765.6</v>
      </c>
      <c r="L13" s="87">
        <v>1765.6</v>
      </c>
      <c r="M13" s="87">
        <f>K13-L13</f>
        <v>0</v>
      </c>
      <c r="N13" s="87">
        <v>3</v>
      </c>
      <c r="O13" s="93">
        <v>11766.98</v>
      </c>
      <c r="P13" s="93">
        <v>11766.98</v>
      </c>
      <c r="Q13" s="90">
        <f>O13-P13</f>
        <v>0</v>
      </c>
      <c r="R13" s="20">
        <f t="shared" si="2"/>
        <v>13532.58</v>
      </c>
      <c r="S13" s="20"/>
      <c r="U13" s="20"/>
    </row>
    <row r="14" spans="1:21" s="3" customFormat="1" ht="15" customHeight="1">
      <c r="A14" s="10">
        <f t="shared" si="1"/>
        <v>5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13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f t="shared" si="1"/>
        <v>6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>
        <f t="shared" si="1"/>
        <v>7</v>
      </c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3">P16+L16</f>
        <v>0</v>
      </c>
    </row>
    <row r="17" spans="1:1021" ht="15" customHeight="1">
      <c r="A17" s="10">
        <f t="shared" si="1"/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3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f t="shared" si="1"/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f t="shared" si="1"/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20</v>
      </c>
      <c r="I19" s="101">
        <v>7</v>
      </c>
      <c r="J19" s="101">
        <v>7</v>
      </c>
      <c r="K19" s="101">
        <f>434.4+9745.2</f>
        <v>10179.6</v>
      </c>
      <c r="L19" s="101">
        <f>434.4+9745.2</f>
        <v>10179.6</v>
      </c>
      <c r="M19" s="87">
        <f>K19-L19</f>
        <v>0</v>
      </c>
      <c r="N19" s="101">
        <v>10</v>
      </c>
      <c r="O19" s="102">
        <f>15006.17+4785.26</f>
        <v>19791.43</v>
      </c>
      <c r="P19" s="102">
        <f>15006.17+4785.26</f>
        <v>19791.43</v>
      </c>
      <c r="Q19" s="90">
        <f>O19-P19</f>
        <v>0</v>
      </c>
      <c r="R19" s="20">
        <f>P19+L19</f>
        <v>29971.03</v>
      </c>
      <c r="S19" s="20"/>
      <c r="U19" s="20"/>
    </row>
    <row r="20" spans="1:1021" ht="15" customHeight="1">
      <c r="A20" s="10">
        <f t="shared" si="1"/>
        <v>11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>
        <f t="shared" si="1"/>
        <v>12</v>
      </c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f t="shared" si="1"/>
        <v>13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f t="shared" si="1"/>
        <v>14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4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f t="shared" si="1"/>
        <v>15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4"/>
        <v>0</v>
      </c>
      <c r="S24" s="20"/>
      <c r="U24" s="20"/>
    </row>
    <row r="25" spans="1:1021" ht="15" customHeight="1">
      <c r="A25" s="10">
        <f t="shared" si="1"/>
        <v>16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f t="shared" si="1"/>
        <v>17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11</v>
      </c>
      <c r="I26" s="101">
        <v>6</v>
      </c>
      <c r="J26" s="101">
        <v>6</v>
      </c>
      <c r="K26" s="101">
        <v>2567.67</v>
      </c>
      <c r="L26" s="101"/>
      <c r="M26" s="87">
        <f>K26-L26</f>
        <v>2567.67</v>
      </c>
      <c r="N26" s="101">
        <v>11</v>
      </c>
      <c r="O26" s="102">
        <f>21360.72+10038.23+4949.54</f>
        <v>36348.49</v>
      </c>
      <c r="P26" s="102">
        <f>21360.72+10038.23</f>
        <v>31398.95</v>
      </c>
      <c r="Q26" s="90">
        <f>O26-P26</f>
        <v>4949.5399999999972</v>
      </c>
      <c r="R26" s="20">
        <f>P26+L26</f>
        <v>31398.95</v>
      </c>
    </row>
    <row r="27" spans="1:1021" s="3" customFormat="1" ht="15" customHeight="1">
      <c r="A27" s="10">
        <f t="shared" si="1"/>
        <v>18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4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f t="shared" si="1"/>
        <v>19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14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f t="shared" si="1"/>
        <v>20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f t="shared" si="1"/>
        <v>21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5</v>
      </c>
      <c r="I30" s="87">
        <v>4</v>
      </c>
      <c r="J30" s="87">
        <v>4</v>
      </c>
      <c r="K30" s="87">
        <v>7307.61</v>
      </c>
      <c r="L30" s="87"/>
      <c r="M30" s="87">
        <f>K30-L30</f>
        <v>7307.61</v>
      </c>
      <c r="N30" s="87">
        <v>5</v>
      </c>
      <c r="O30" s="99">
        <v>14216.17</v>
      </c>
      <c r="P30" s="99">
        <v>5044.8</v>
      </c>
      <c r="Q30" s="90">
        <f>O30-P30</f>
        <v>9171.369999999999</v>
      </c>
      <c r="R30" s="20">
        <f>P30+L30</f>
        <v>5044.8</v>
      </c>
    </row>
    <row r="31" spans="1:1021" ht="15" customHeight="1">
      <c r="A31" s="10">
        <f t="shared" si="1"/>
        <v>22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6</v>
      </c>
      <c r="I31" s="217"/>
      <c r="J31" s="217"/>
      <c r="K31" s="219"/>
      <c r="L31" s="220"/>
      <c r="M31" s="105"/>
      <c r="N31" s="221">
        <v>3</v>
      </c>
      <c r="O31" s="221">
        <v>11140.6</v>
      </c>
      <c r="P31" s="221">
        <v>11140.6</v>
      </c>
      <c r="Q31" s="107">
        <v>0</v>
      </c>
      <c r="R31" s="20"/>
      <c r="S31" s="20"/>
      <c r="U31" s="20"/>
    </row>
    <row r="32" spans="1:1021" ht="15" customHeight="1">
      <c r="A32" s="10">
        <f t="shared" si="1"/>
        <v>23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f t="shared" si="1"/>
        <v>24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6</v>
      </c>
      <c r="O33" s="114">
        <v>8478.1200000000008</v>
      </c>
      <c r="P33" s="114">
        <v>8478.1200000000008</v>
      </c>
      <c r="Q33" s="115">
        <v>0</v>
      </c>
      <c r="R33" s="20"/>
      <c r="S33" s="20"/>
      <c r="U33" s="20"/>
    </row>
    <row r="34" spans="1:1021" ht="15" customHeight="1">
      <c r="A34" s="10">
        <f t="shared" si="1"/>
        <v>25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14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f t="shared" si="1"/>
        <v>26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f t="shared" si="1"/>
        <v>27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f t="shared" si="1"/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6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f t="shared" si="1"/>
        <v>29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f t="shared" si="1"/>
        <v>30</v>
      </c>
      <c r="B39" s="32" t="s">
        <v>51</v>
      </c>
      <c r="C39" s="14"/>
      <c r="D39" s="10"/>
      <c r="E39" s="21"/>
      <c r="F39" s="22"/>
      <c r="G39" s="19" t="s">
        <v>21</v>
      </c>
      <c r="H39" s="80">
        <v>5</v>
      </c>
      <c r="I39" s="81">
        <v>1</v>
      </c>
      <c r="J39" s="81">
        <v>1</v>
      </c>
      <c r="K39" s="120">
        <v>3453.2</v>
      </c>
      <c r="L39" s="120">
        <v>3453.2</v>
      </c>
      <c r="M39" s="115"/>
      <c r="N39" s="84"/>
      <c r="O39" s="84"/>
      <c r="P39" s="84"/>
      <c r="Q39" s="84"/>
    </row>
    <row r="40" spans="1:1021" ht="15" customHeight="1">
      <c r="A40" s="10">
        <f t="shared" si="1"/>
        <v>31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8</v>
      </c>
      <c r="I40" s="87">
        <v>1</v>
      </c>
      <c r="J40" s="87">
        <v>1</v>
      </c>
      <c r="K40" s="87">
        <v>1040.49</v>
      </c>
      <c r="L40" s="87">
        <v>1040.49</v>
      </c>
      <c r="M40" s="87">
        <f>K40-L40</f>
        <v>0</v>
      </c>
      <c r="N40" s="87">
        <v>7</v>
      </c>
      <c r="O40" s="99">
        <f>21027.9+12472.94+1067.82</f>
        <v>34568.660000000003</v>
      </c>
      <c r="P40" s="99">
        <f>21027.9+12472.94+1067.82</f>
        <v>34568.660000000003</v>
      </c>
      <c r="Q40" s="90">
        <f>O40-P40</f>
        <v>0</v>
      </c>
      <c r="R40" s="20">
        <f>P40+L40</f>
        <v>35609.15</v>
      </c>
      <c r="S40" s="20"/>
      <c r="U40" s="20"/>
    </row>
    <row r="41" spans="1:1021" ht="15" customHeight="1">
      <c r="A41" s="10">
        <f t="shared" si="1"/>
        <v>32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8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f t="shared" si="1"/>
        <v>33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27</v>
      </c>
      <c r="I42" s="87">
        <v>11</v>
      </c>
      <c r="J42" s="87">
        <v>11</v>
      </c>
      <c r="K42" s="87">
        <f>4882.74+17250.03</f>
        <v>22132.769999999997</v>
      </c>
      <c r="L42" s="87">
        <f>4882.74+17250.03</f>
        <v>22132.769999999997</v>
      </c>
      <c r="M42" s="87">
        <f>K42-L42</f>
        <v>0</v>
      </c>
      <c r="N42" s="87">
        <v>60</v>
      </c>
      <c r="O42" s="93">
        <v>185962.49</v>
      </c>
      <c r="P42" s="93">
        <v>185962.49</v>
      </c>
      <c r="Q42" s="90">
        <f>O42-P42</f>
        <v>0</v>
      </c>
      <c r="R42" s="20">
        <f>P42+L42</f>
        <v>208095.25999999998</v>
      </c>
      <c r="S42" s="20"/>
      <c r="U42" s="20"/>
    </row>
    <row r="43" spans="1:1021" ht="15" customHeight="1">
      <c r="A43" s="10">
        <f t="shared" si="1"/>
        <v>34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f t="shared" si="1"/>
        <v>35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5">P44+L44</f>
        <v>0</v>
      </c>
      <c r="S44" s="20"/>
      <c r="U44" s="20"/>
    </row>
    <row r="45" spans="1:1021" ht="15" customHeight="1">
      <c r="A45" s="10">
        <f t="shared" si="1"/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15</v>
      </c>
      <c r="I45" s="87">
        <v>3</v>
      </c>
      <c r="J45" s="87">
        <v>3</v>
      </c>
      <c r="K45" s="90">
        <v>5247.65</v>
      </c>
      <c r="L45" s="90"/>
      <c r="M45" s="87">
        <f>K45-L45</f>
        <v>5247.65</v>
      </c>
      <c r="N45" s="87">
        <v>19</v>
      </c>
      <c r="O45" s="90">
        <f>39357.18+6172.45+2817.41</f>
        <v>48347.039999999994</v>
      </c>
      <c r="P45" s="90">
        <v>39357.18</v>
      </c>
      <c r="Q45" s="90">
        <f>O45-P45</f>
        <v>8989.8599999999933</v>
      </c>
      <c r="R45" s="20">
        <f t="shared" si="5"/>
        <v>39357.18</v>
      </c>
      <c r="S45" s="20"/>
      <c r="U45" s="20"/>
    </row>
    <row r="46" spans="1:1021" ht="15" customHeight="1">
      <c r="A46" s="10">
        <f t="shared" si="1"/>
        <v>37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5</v>
      </c>
      <c r="J46" s="125">
        <v>5</v>
      </c>
      <c r="K46" s="126">
        <v>9643.08</v>
      </c>
      <c r="L46" s="126">
        <v>9643.08</v>
      </c>
      <c r="M46" s="127"/>
      <c r="N46" s="97"/>
      <c r="O46" s="128"/>
      <c r="P46" s="128"/>
      <c r="Q46" s="84"/>
      <c r="R46" s="18"/>
    </row>
    <row r="47" spans="1:1021" ht="15" customHeight="1">
      <c r="A47" s="10">
        <f t="shared" si="1"/>
        <v>38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13</v>
      </c>
      <c r="I47" s="87">
        <v>3</v>
      </c>
      <c r="J47" s="87">
        <v>3</v>
      </c>
      <c r="K47" s="87">
        <v>2041.39</v>
      </c>
      <c r="L47" s="87">
        <v>2041.39</v>
      </c>
      <c r="M47" s="87">
        <f>K47-L47</f>
        <v>0</v>
      </c>
      <c r="N47" s="87">
        <v>19</v>
      </c>
      <c r="O47" s="87">
        <f>19411.51+9160.18+5372.15</f>
        <v>33943.839999999997</v>
      </c>
      <c r="P47" s="87">
        <f>19411.51+9160.18+5372.15</f>
        <v>33943.839999999997</v>
      </c>
      <c r="Q47" s="90">
        <f>O47-P47</f>
        <v>0</v>
      </c>
      <c r="R47" s="20">
        <f>P47+L47</f>
        <v>35985.229999999996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f t="shared" si="1"/>
        <v>39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f t="shared" si="1"/>
        <v>40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f t="shared" si="1"/>
        <v>41</v>
      </c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f t="shared" si="1"/>
        <v>42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12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f t="shared" si="1"/>
        <v>43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>
        <v>2</v>
      </c>
      <c r="O52" s="211"/>
      <c r="P52" s="136"/>
      <c r="Q52" s="137"/>
    </row>
    <row r="53" spans="1:1021" ht="15" customHeight="1">
      <c r="A53" s="10">
        <f t="shared" si="1"/>
        <v>44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f t="shared" si="1"/>
        <v>45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f t="shared" si="1"/>
        <v>46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f t="shared" si="1"/>
        <v>47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10</v>
      </c>
      <c r="I56" s="87">
        <v>9</v>
      </c>
      <c r="J56" s="87">
        <v>9</v>
      </c>
      <c r="K56" s="87">
        <f>693.66+6108.16+6002.05</f>
        <v>12803.869999999999</v>
      </c>
      <c r="L56" s="87">
        <f>693.66+6108.16</f>
        <v>6801.82</v>
      </c>
      <c r="M56" s="87">
        <f>K56-L56</f>
        <v>6002.0499999999993</v>
      </c>
      <c r="N56" s="87">
        <v>6</v>
      </c>
      <c r="O56" s="87">
        <f>10490.95+4905.97</f>
        <v>15396.920000000002</v>
      </c>
      <c r="P56" s="87">
        <f>10490.95+4905.97</f>
        <v>15396.920000000002</v>
      </c>
      <c r="Q56" s="90">
        <f>O56-P56</f>
        <v>0</v>
      </c>
      <c r="R56" s="20">
        <f>P56+L56</f>
        <v>22198.74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f t="shared" si="1"/>
        <v>48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f t="shared" si="1"/>
        <v>49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55454.89</v>
      </c>
      <c r="Q58" s="90">
        <f>O58-P58</f>
        <v>49031.570000000007</v>
      </c>
      <c r="R58" s="20">
        <f t="shared" ref="R58:R59" si="6">P58+L58</f>
        <v>55454.89</v>
      </c>
      <c r="S58" s="20"/>
      <c r="U58" s="20"/>
    </row>
    <row r="59" spans="1:1021" ht="15" customHeight="1">
      <c r="A59" s="10">
        <f t="shared" si="1"/>
        <v>50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50</v>
      </c>
      <c r="I59" s="101">
        <v>26</v>
      </c>
      <c r="J59" s="101">
        <v>26</v>
      </c>
      <c r="K59" s="101">
        <v>31380.31</v>
      </c>
      <c r="L59" s="101">
        <v>31380.31</v>
      </c>
      <c r="M59" s="87">
        <f>K59-L59</f>
        <v>0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6"/>
        <v>160987.75</v>
      </c>
      <c r="S59" s="20"/>
      <c r="U59" s="20"/>
    </row>
    <row r="60" spans="1:1021" s="3" customFormat="1" ht="15" customHeight="1">
      <c r="A60" s="10">
        <f t="shared" si="1"/>
        <v>51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f t="shared" si="1"/>
        <v>52</v>
      </c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f t="shared" si="1"/>
        <v>53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f t="shared" si="1"/>
        <v>54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f t="shared" si="1"/>
        <v>55</v>
      </c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f t="shared" si="1"/>
        <v>56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f t="shared" si="1"/>
        <v>57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27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7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8">P66+L66</f>
        <v>69443.95</v>
      </c>
      <c r="S66" s="20"/>
      <c r="U66" s="20"/>
    </row>
    <row r="67" spans="1:1021" ht="15" customHeight="1">
      <c r="A67" s="10">
        <f t="shared" si="1"/>
        <v>58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14</v>
      </c>
      <c r="I67" s="87">
        <v>3</v>
      </c>
      <c r="J67" s="87">
        <v>3</v>
      </c>
      <c r="K67" s="87">
        <v>6147.09</v>
      </c>
      <c r="L67" s="87">
        <v>6147.09</v>
      </c>
      <c r="M67" s="87">
        <f>K67-L67</f>
        <v>0</v>
      </c>
      <c r="N67" s="87">
        <v>8</v>
      </c>
      <c r="O67" s="93">
        <v>15314.75</v>
      </c>
      <c r="P67" s="93">
        <v>15314.75</v>
      </c>
      <c r="Q67" s="90">
        <f>O67-P67</f>
        <v>0</v>
      </c>
      <c r="R67" s="20">
        <f t="shared" si="8"/>
        <v>21461.84</v>
      </c>
      <c r="S67" s="20"/>
      <c r="U67" s="20"/>
    </row>
    <row r="68" spans="1:1021" s="3" customFormat="1" ht="15" customHeight="1">
      <c r="A68" s="10">
        <f t="shared" si="1"/>
        <v>59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f t="shared" si="1"/>
        <v>60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f t="shared" si="1"/>
        <v>61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10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>
        <v>15659.58</v>
      </c>
      <c r="Q70" s="90">
        <f>O70-P70</f>
        <v>0</v>
      </c>
      <c r="R70" s="20">
        <f>P70+L70</f>
        <v>15659.58</v>
      </c>
      <c r="S70" s="20"/>
      <c r="U70" s="20"/>
    </row>
    <row r="71" spans="1:1021" ht="15" customHeight="1">
      <c r="A71" s="10">
        <f t="shared" si="1"/>
        <v>62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f t="shared" si="1"/>
        <v>63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f t="shared" si="1"/>
        <v>64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f t="shared" si="1"/>
        <v>65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14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f t="shared" si="1"/>
        <v>66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2</v>
      </c>
      <c r="I75" s="84"/>
      <c r="J75" s="84"/>
      <c r="K75" s="84"/>
      <c r="L75" s="84"/>
      <c r="M75" s="84"/>
      <c r="N75" s="82">
        <v>5</v>
      </c>
      <c r="O75" s="129">
        <v>9564.1</v>
      </c>
      <c r="P75" s="129">
        <v>9564.1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f t="shared" ref="A76:A139" si="9">A75+1</f>
        <v>67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f t="shared" si="9"/>
        <v>68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19</v>
      </c>
      <c r="I77" s="87">
        <v>17</v>
      </c>
      <c r="J77" s="87">
        <v>17</v>
      </c>
      <c r="K77" s="87">
        <f>2146.88+12068.7+20558.58</f>
        <v>34774.160000000003</v>
      </c>
      <c r="L77" s="87">
        <f>2146.88+12068.7</f>
        <v>14215.580000000002</v>
      </c>
      <c r="M77" s="87">
        <f>K77-L77</f>
        <v>20558.580000000002</v>
      </c>
      <c r="N77" s="146">
        <v>36</v>
      </c>
      <c r="O77" s="147">
        <f>89309.05+9467.63+5557.37+1056.26</f>
        <v>105390.31</v>
      </c>
      <c r="P77" s="147">
        <f>89309.05+9467.63</f>
        <v>98776.680000000008</v>
      </c>
      <c r="Q77" s="90">
        <f>O77-P77</f>
        <v>6613.6299999999901</v>
      </c>
      <c r="R77" s="20">
        <f t="shared" ref="R77:R79" si="10">P77+L77</f>
        <v>112992.26000000001</v>
      </c>
      <c r="S77" s="20"/>
      <c r="U77" s="20"/>
    </row>
    <row r="78" spans="1:1021" ht="15" customHeight="1">
      <c r="A78" s="10">
        <f t="shared" si="9"/>
        <v>69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10"/>
        <v>0</v>
      </c>
      <c r="S78" s="20"/>
      <c r="U78" s="20"/>
    </row>
    <row r="79" spans="1:1021" s="3" customFormat="1" ht="15" customHeight="1">
      <c r="A79" s="10">
        <f t="shared" si="9"/>
        <v>70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4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4988.75</v>
      </c>
      <c r="Q79" s="90">
        <f>O79-P79</f>
        <v>5330.67</v>
      </c>
      <c r="R79" s="20">
        <f t="shared" si="10"/>
        <v>4988.75</v>
      </c>
      <c r="S79" s="20"/>
      <c r="U79" s="20"/>
    </row>
    <row r="80" spans="1:1021" s="3" customFormat="1" ht="15" customHeight="1">
      <c r="A80" s="10">
        <f t="shared" si="9"/>
        <v>71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/>
      <c r="J80" s="105"/>
      <c r="K80" s="104"/>
      <c r="L80" s="106"/>
      <c r="M80" s="105"/>
      <c r="N80" s="107">
        <v>3</v>
      </c>
      <c r="O80" s="108">
        <v>5402.14</v>
      </c>
      <c r="P80" s="108">
        <v>5402.14</v>
      </c>
      <c r="Q80" s="107">
        <v>0</v>
      </c>
      <c r="R80" s="18"/>
    </row>
    <row r="81" spans="1:21" s="3" customFormat="1" ht="15" customHeight="1">
      <c r="A81" s="10">
        <f t="shared" si="9"/>
        <v>72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10</v>
      </c>
      <c r="I81" s="87">
        <v>2</v>
      </c>
      <c r="J81" s="87">
        <v>2</v>
      </c>
      <c r="K81" s="87">
        <v>2757.3</v>
      </c>
      <c r="L81" s="87">
        <v>2757.3</v>
      </c>
      <c r="M81" s="87">
        <f>K81-L81</f>
        <v>0</v>
      </c>
      <c r="N81" s="87">
        <v>10</v>
      </c>
      <c r="O81" s="93">
        <v>22931.19</v>
      </c>
      <c r="P81" s="93">
        <v>22931.19</v>
      </c>
      <c r="Q81" s="90">
        <f>O81-P81</f>
        <v>0</v>
      </c>
      <c r="R81" s="20">
        <f t="shared" ref="R81:R83" si="11">P81+L81</f>
        <v>25688.489999999998</v>
      </c>
      <c r="S81" s="20"/>
      <c r="U81" s="20"/>
    </row>
    <row r="82" spans="1:21" s="3" customFormat="1" ht="15" customHeight="1">
      <c r="A82" s="10">
        <f t="shared" si="9"/>
        <v>73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4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12065.88</v>
      </c>
      <c r="Q82" s="90">
        <f>O82-P82</f>
        <v>3030.6000000000004</v>
      </c>
      <c r="R82" s="20">
        <f t="shared" si="11"/>
        <v>12065.88</v>
      </c>
      <c r="S82" s="20"/>
      <c r="U82" s="20"/>
    </row>
    <row r="83" spans="1:21" s="3" customFormat="1" ht="15" customHeight="1">
      <c r="A83" s="10">
        <f t="shared" si="9"/>
        <v>74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17</v>
      </c>
      <c r="I83" s="87">
        <v>5</v>
      </c>
      <c r="J83" s="87">
        <v>5</v>
      </c>
      <c r="K83" s="87">
        <f>4341.37+12503.5</f>
        <v>16844.87</v>
      </c>
      <c r="L83" s="87">
        <v>4341.37</v>
      </c>
      <c r="M83" s="90">
        <f t="shared" ref="M83" si="12">K83-L83</f>
        <v>12503.5</v>
      </c>
      <c r="N83" s="87">
        <v>15</v>
      </c>
      <c r="O83" s="90">
        <f>59808.7+12823.92</f>
        <v>72632.62</v>
      </c>
      <c r="P83" s="90">
        <v>59808.7</v>
      </c>
      <c r="Q83" s="90">
        <f>O83-P83</f>
        <v>12823.919999999998</v>
      </c>
      <c r="R83" s="20">
        <f t="shared" si="11"/>
        <v>64150.07</v>
      </c>
      <c r="S83" s="20"/>
      <c r="U83" s="20"/>
    </row>
    <row r="84" spans="1:21" s="3" customFormat="1" ht="15" customHeight="1">
      <c r="A84" s="10">
        <f t="shared" si="9"/>
        <v>75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f t="shared" si="9"/>
        <v>76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6</v>
      </c>
      <c r="I85" s="84"/>
      <c r="J85" s="84"/>
      <c r="K85" s="84"/>
      <c r="L85" s="84"/>
      <c r="M85" s="84"/>
      <c r="N85" s="84">
        <v>5</v>
      </c>
      <c r="O85" s="95">
        <v>18737.2</v>
      </c>
      <c r="P85" s="95">
        <v>18737.2</v>
      </c>
      <c r="Q85" s="84">
        <v>0</v>
      </c>
    </row>
    <row r="86" spans="1:21" s="3" customFormat="1" ht="15" customHeight="1">
      <c r="A86" s="10">
        <f t="shared" si="9"/>
        <v>77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38</v>
      </c>
      <c r="I86" s="87">
        <v>37</v>
      </c>
      <c r="J86" s="87">
        <v>37</v>
      </c>
      <c r="K86" s="87">
        <f>40757.39+11814.2</f>
        <v>52571.59</v>
      </c>
      <c r="L86" s="87">
        <v>40757.39</v>
      </c>
      <c r="M86" s="87">
        <f t="shared" ref="M86" si="13">K86-L86</f>
        <v>11814.199999999997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4">P86+L86</f>
        <v>53668.729999999996</v>
      </c>
      <c r="S86" s="20"/>
      <c r="U86" s="20"/>
    </row>
    <row r="87" spans="1:21" s="3" customFormat="1" ht="15" customHeight="1">
      <c r="A87" s="10">
        <f t="shared" si="9"/>
        <v>78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4"/>
        <v>50530.2</v>
      </c>
      <c r="S87" s="20"/>
      <c r="U87" s="20"/>
    </row>
    <row r="88" spans="1:21" s="3" customFormat="1" ht="15" customHeight="1">
      <c r="A88" s="10">
        <f t="shared" si="9"/>
        <v>79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f t="shared" si="9"/>
        <v>80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f t="shared" si="9"/>
        <v>81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f t="shared" si="9"/>
        <v>82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11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5">P91+L91</f>
        <v>15251.49</v>
      </c>
      <c r="S91" s="20"/>
      <c r="U91" s="20"/>
    </row>
    <row r="92" spans="1:21" s="3" customFormat="1" ht="15" customHeight="1">
      <c r="A92" s="10">
        <f t="shared" si="9"/>
        <v>83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7</v>
      </c>
      <c r="I92" s="87">
        <v>1</v>
      </c>
      <c r="J92" s="87">
        <v>1</v>
      </c>
      <c r="K92" s="87">
        <v>1981.14</v>
      </c>
      <c r="L92" s="87"/>
      <c r="M92" s="87">
        <f>K92-L92</f>
        <v>1981.14</v>
      </c>
      <c r="N92" s="87">
        <v>8</v>
      </c>
      <c r="O92" s="93">
        <f>16454.68+3089.94</f>
        <v>19544.62</v>
      </c>
      <c r="P92" s="93"/>
      <c r="Q92" s="90">
        <f>O92-P92</f>
        <v>19544.62</v>
      </c>
      <c r="R92" s="20">
        <f t="shared" si="15"/>
        <v>0</v>
      </c>
      <c r="S92" s="20"/>
      <c r="U92" s="20"/>
    </row>
    <row r="93" spans="1:21" s="3" customFormat="1" ht="15" customHeight="1">
      <c r="A93" s="10">
        <f t="shared" si="9"/>
        <v>84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f t="shared" si="9"/>
        <v>85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f t="shared" si="9"/>
        <v>86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6">P95+L95</f>
        <v>0</v>
      </c>
      <c r="S95" s="20"/>
      <c r="U95" s="20"/>
    </row>
    <row r="96" spans="1:21" s="3" customFormat="1" ht="15" customHeight="1">
      <c r="A96" s="10">
        <f t="shared" si="9"/>
        <v>87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6"/>
        <v>0</v>
      </c>
      <c r="S96" s="20"/>
      <c r="U96" s="20"/>
    </row>
    <row r="97" spans="1:1021" s="3" customFormat="1" ht="15" customHeight="1">
      <c r="A97" s="10">
        <f t="shared" si="9"/>
        <v>88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6"/>
        <v>0</v>
      </c>
      <c r="S97" s="20"/>
      <c r="U97" s="20"/>
    </row>
    <row r="98" spans="1:1021" s="3" customFormat="1" ht="15" customHeight="1">
      <c r="A98" s="10">
        <f t="shared" si="9"/>
        <v>89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6"/>
        <v>12151.11</v>
      </c>
      <c r="S98" s="20"/>
      <c r="U98" s="20"/>
    </row>
    <row r="99" spans="1:1021" s="3" customFormat="1" ht="15" customHeight="1">
      <c r="A99" s="10">
        <f t="shared" si="9"/>
        <v>90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f t="shared" si="9"/>
        <v>91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6</v>
      </c>
      <c r="I100" s="87">
        <v>2</v>
      </c>
      <c r="J100" s="87">
        <v>2</v>
      </c>
      <c r="K100" s="87">
        <v>2348.12</v>
      </c>
      <c r="L100" s="87">
        <v>2348.12</v>
      </c>
      <c r="M100" s="87">
        <f>K100-L100</f>
        <v>0</v>
      </c>
      <c r="N100" s="87">
        <v>7</v>
      </c>
      <c r="O100" s="93">
        <f>3225.52+8240.21</f>
        <v>11465.73</v>
      </c>
      <c r="P100" s="93">
        <f>3225.52+8240.21</f>
        <v>11465.73</v>
      </c>
      <c r="Q100" s="90">
        <f>O100-P100</f>
        <v>0</v>
      </c>
      <c r="R100" s="20">
        <f>P100+L100</f>
        <v>13813.849999999999</v>
      </c>
      <c r="S100" s="20"/>
      <c r="U100" s="20"/>
    </row>
    <row r="101" spans="1:1021" s="3" customFormat="1" ht="15" customHeight="1">
      <c r="A101" s="10">
        <f t="shared" si="9"/>
        <v>92</v>
      </c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f t="shared" si="9"/>
        <v>93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4</v>
      </c>
      <c r="I102" s="101"/>
      <c r="J102" s="101"/>
      <c r="K102" s="144"/>
      <c r="L102" s="144"/>
      <c r="M102" s="87">
        <f>K102-L102</f>
        <v>0</v>
      </c>
      <c r="N102" s="101">
        <v>28</v>
      </c>
      <c r="O102" s="101">
        <f>8395.23+2535.31+31117.14+7151.56</f>
        <v>49199.24</v>
      </c>
      <c r="P102" s="101">
        <f>8395.23+2535.31+31117.14</f>
        <v>42047.68</v>
      </c>
      <c r="Q102" s="90">
        <f>O102-P102</f>
        <v>7151.5599999999977</v>
      </c>
      <c r="R102" s="20">
        <f>P102+L102</f>
        <v>42047.68</v>
      </c>
    </row>
    <row r="103" spans="1:1021" s="3" customFormat="1" ht="15" customHeight="1">
      <c r="A103" s="10">
        <f t="shared" si="9"/>
        <v>94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7</v>
      </c>
      <c r="I103" s="115">
        <v>1</v>
      </c>
      <c r="J103" s="127">
        <v>1</v>
      </c>
      <c r="K103" s="143">
        <v>2636.4</v>
      </c>
      <c r="L103" s="143">
        <v>2636.4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f t="shared" si="9"/>
        <v>95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f t="shared" si="9"/>
        <v>96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7">P105+L105</f>
        <v>0</v>
      </c>
      <c r="S105" s="20"/>
      <c r="U105" s="20"/>
    </row>
    <row r="106" spans="1:1021" s="3" customFormat="1" ht="15" customHeight="1">
      <c r="A106" s="10">
        <f t="shared" si="9"/>
        <v>97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5</v>
      </c>
      <c r="I106" s="87">
        <v>1</v>
      </c>
      <c r="J106" s="87">
        <v>1</v>
      </c>
      <c r="K106" s="90">
        <v>880.61</v>
      </c>
      <c r="L106" s="90">
        <v>880.61</v>
      </c>
      <c r="M106" s="87">
        <f>K106-L106</f>
        <v>0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7"/>
        <v>31689.03</v>
      </c>
      <c r="S106" s="20"/>
      <c r="U106" s="20"/>
    </row>
    <row r="107" spans="1:1021" s="3" customFormat="1" ht="15" customHeight="1">
      <c r="A107" s="10">
        <f t="shared" si="9"/>
        <v>98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f t="shared" si="9"/>
        <v>99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f t="shared" si="9"/>
        <v>100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f t="shared" si="9"/>
        <v>101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f t="shared" si="9"/>
        <v>102</v>
      </c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f t="shared" si="9"/>
        <v>103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f>8911.87+15731.86</f>
        <v>24643.730000000003</v>
      </c>
      <c r="M112" s="87">
        <f>K112-L112</f>
        <v>0</v>
      </c>
      <c r="N112" s="146">
        <v>4</v>
      </c>
      <c r="O112" s="156">
        <f>7168.2+2760.55</f>
        <v>9928.75</v>
      </c>
      <c r="P112" s="156">
        <f>7168.2+2760.55</f>
        <v>9928.75</v>
      </c>
      <c r="Q112" s="90">
        <f>O112-P112</f>
        <v>0</v>
      </c>
      <c r="R112" s="20">
        <f>P112+L112</f>
        <v>34572.480000000003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f t="shared" si="9"/>
        <v>104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5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f t="shared" si="9"/>
        <v>105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14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f t="shared" si="9"/>
        <v>106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f t="shared" si="9"/>
        <v>107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>
        <v>2</v>
      </c>
      <c r="J116" s="87">
        <v>2</v>
      </c>
      <c r="K116" s="87">
        <v>3776.84</v>
      </c>
      <c r="L116" s="87"/>
      <c r="M116" s="87">
        <f>K116-L116</f>
        <v>3776.84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13830.029999999999</v>
      </c>
      <c r="S116" s="20"/>
      <c r="U116" s="20"/>
    </row>
    <row r="117" spans="1:1021" s="3" customFormat="1" ht="15" customHeight="1">
      <c r="A117" s="10">
        <f t="shared" si="9"/>
        <v>108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f t="shared" si="9"/>
        <v>109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13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f t="shared" si="9"/>
        <v>110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4</v>
      </c>
      <c r="J119" s="152">
        <v>4</v>
      </c>
      <c r="K119" s="153">
        <v>6145.8</v>
      </c>
      <c r="L119" s="153">
        <v>6145.8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f t="shared" si="9"/>
        <v>111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3046.97+10133.42+2637.1+29897.76</f>
        <v>45715.25</v>
      </c>
      <c r="Q120" s="90">
        <f>O120-P120</f>
        <v>0</v>
      </c>
      <c r="R120" s="20">
        <f>P120+L120</f>
        <v>45715.25</v>
      </c>
      <c r="S120" s="20"/>
      <c r="U120" s="20"/>
    </row>
    <row r="121" spans="1:1021" s="3" customFormat="1" ht="15" customHeight="1">
      <c r="A121" s="10">
        <f t="shared" si="9"/>
        <v>112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f t="shared" si="9"/>
        <v>113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20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f t="shared" si="9"/>
        <v>114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>
        <v>1</v>
      </c>
      <c r="K123" s="104">
        <v>1781.6</v>
      </c>
      <c r="L123" s="104">
        <v>1781.6</v>
      </c>
      <c r="M123" s="103"/>
      <c r="N123" s="103">
        <v>4</v>
      </c>
      <c r="O123" s="154">
        <v>19758.8</v>
      </c>
      <c r="P123" s="105">
        <v>19758.8</v>
      </c>
      <c r="Q123" s="105"/>
    </row>
    <row r="124" spans="1:1021" s="3" customFormat="1" ht="15" customHeight="1">
      <c r="A124" s="10">
        <f t="shared" si="9"/>
        <v>115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f t="shared" si="9"/>
        <v>116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f t="shared" si="9"/>
        <v>117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f t="shared" si="9"/>
        <v>118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8">P127+L127</f>
        <v>2039.11</v>
      </c>
      <c r="S127" s="20"/>
      <c r="U127" s="20"/>
    </row>
    <row r="128" spans="1:1021" s="3" customFormat="1" ht="15" customHeight="1">
      <c r="A128" s="10">
        <f t="shared" si="9"/>
        <v>119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6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8"/>
        <v>10428.540000000001</v>
      </c>
      <c r="S128" s="20"/>
      <c r="U128" s="20"/>
    </row>
    <row r="129" spans="1:1021" s="3" customFormat="1" ht="15" customHeight="1">
      <c r="A129" s="10">
        <f t="shared" si="9"/>
        <v>120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f t="shared" si="9"/>
        <v>121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22</v>
      </c>
      <c r="I130" s="117">
        <v>4</v>
      </c>
      <c r="J130" s="117">
        <v>4</v>
      </c>
      <c r="K130" s="117">
        <v>3225.73</v>
      </c>
      <c r="L130" s="117">
        <v>3225.73</v>
      </c>
      <c r="M130" s="87">
        <f>K130-L130</f>
        <v>0</v>
      </c>
      <c r="N130" s="117">
        <v>17</v>
      </c>
      <c r="O130" s="118">
        <f>48941.44+4947.4</f>
        <v>53888.840000000004</v>
      </c>
      <c r="P130" s="118">
        <f>48941.44+4947.4</f>
        <v>53888.840000000004</v>
      </c>
      <c r="Q130" s="90">
        <f>O130-P130</f>
        <v>0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f t="shared" si="9"/>
        <v>122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f t="shared" si="9"/>
        <v>123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12</v>
      </c>
      <c r="I132" s="87">
        <v>8</v>
      </c>
      <c r="J132" s="87">
        <v>8</v>
      </c>
      <c r="K132" s="87">
        <f>2355.75+2847.24</f>
        <v>5202.99</v>
      </c>
      <c r="L132" s="87">
        <f>2355.75+2847.24</f>
        <v>5202.99</v>
      </c>
      <c r="M132" s="87">
        <f>K132-L132</f>
        <v>0</v>
      </c>
      <c r="N132" s="87">
        <v>5</v>
      </c>
      <c r="O132" s="93">
        <f>13232.17+6299.15</f>
        <v>19531.32</v>
      </c>
      <c r="P132" s="93">
        <f>13232.17+6299.15</f>
        <v>19531.32</v>
      </c>
      <c r="Q132" s="90">
        <f>O132-P132</f>
        <v>0</v>
      </c>
      <c r="R132" s="20">
        <f>P132+L132</f>
        <v>24734.309999999998</v>
      </c>
      <c r="S132" s="20"/>
      <c r="U132" s="20"/>
    </row>
    <row r="133" spans="1:1021" s="3" customFormat="1" ht="15" customHeight="1">
      <c r="A133" s="10">
        <f t="shared" si="9"/>
        <v>124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f t="shared" si="9"/>
        <v>125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f t="shared" si="9"/>
        <v>126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4</v>
      </c>
      <c r="I135" s="87">
        <v>3</v>
      </c>
      <c r="J135" s="87">
        <v>3</v>
      </c>
      <c r="K135" s="87">
        <v>1067.82</v>
      </c>
      <c r="L135" s="87"/>
      <c r="M135" s="87">
        <f>K135-L135</f>
        <v>1067.82</v>
      </c>
      <c r="N135" s="146">
        <v>7</v>
      </c>
      <c r="O135" s="156">
        <f>9533.33+6526.1</f>
        <v>16059.43</v>
      </c>
      <c r="P135" s="156">
        <v>9533.33</v>
      </c>
      <c r="Q135" s="90">
        <f>O135-P135</f>
        <v>6526.1</v>
      </c>
      <c r="R135" s="20">
        <f>P135+L135</f>
        <v>9533.33</v>
      </c>
      <c r="S135" s="20"/>
      <c r="U135" s="20"/>
    </row>
    <row r="136" spans="1:1021" s="3" customFormat="1" ht="15" customHeight="1">
      <c r="A136" s="10">
        <f t="shared" si="9"/>
        <v>127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6</v>
      </c>
      <c r="I136" s="105"/>
      <c r="J136" s="105"/>
      <c r="K136" s="106"/>
      <c r="L136" s="106"/>
      <c r="M136" s="105"/>
      <c r="N136" s="107">
        <v>6</v>
      </c>
      <c r="O136" s="108">
        <v>16597.8</v>
      </c>
      <c r="P136" s="107">
        <v>16597.8</v>
      </c>
      <c r="Q136" s="107">
        <v>0</v>
      </c>
    </row>
    <row r="137" spans="1:1021" s="3" customFormat="1" ht="15" customHeight="1">
      <c r="A137" s="10">
        <f t="shared" si="9"/>
        <v>128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9</v>
      </c>
      <c r="I137" s="157">
        <v>3</v>
      </c>
      <c r="J137" s="157">
        <v>3</v>
      </c>
      <c r="K137" s="158">
        <v>1865.14</v>
      </c>
      <c r="L137" s="158">
        <v>1865.14</v>
      </c>
      <c r="M137" s="87">
        <f>K137-L137</f>
        <v>0</v>
      </c>
      <c r="N137" s="159">
        <v>1</v>
      </c>
      <c r="O137" s="160">
        <v>693.66</v>
      </c>
      <c r="P137" s="160">
        <v>693.66</v>
      </c>
      <c r="Q137" s="90">
        <f>O137-P137</f>
        <v>0</v>
      </c>
      <c r="R137" s="20">
        <f>P137+L137</f>
        <v>2558.8000000000002</v>
      </c>
      <c r="S137" s="20"/>
      <c r="U137" s="20"/>
    </row>
    <row r="138" spans="1:1021" s="3" customFormat="1" ht="15" customHeight="1">
      <c r="A138" s="10">
        <f t="shared" si="9"/>
        <v>129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f t="shared" si="9"/>
        <v>130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9</v>
      </c>
      <c r="I139" s="101">
        <v>4</v>
      </c>
      <c r="J139" s="101">
        <v>4</v>
      </c>
      <c r="K139" s="101">
        <v>2351.0500000000002</v>
      </c>
      <c r="L139" s="101"/>
      <c r="M139" s="87">
        <f>K139-L139</f>
        <v>2351.0500000000002</v>
      </c>
      <c r="N139" s="101">
        <v>8</v>
      </c>
      <c r="O139" s="166">
        <f>14199.26+1408.34</f>
        <v>15607.6</v>
      </c>
      <c r="P139" s="102">
        <v>14199.26</v>
      </c>
      <c r="Q139" s="90">
        <f>O139-P139</f>
        <v>1408.3400000000001</v>
      </c>
      <c r="R139" s="20">
        <f>P139+L139</f>
        <v>14199.26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f t="shared" ref="A140:A203" si="19">A139+1</f>
        <v>131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/>
      <c r="J140" s="105"/>
      <c r="K140" s="104"/>
      <c r="L140" s="106"/>
      <c r="M140" s="105"/>
      <c r="N140" s="107">
        <v>6</v>
      </c>
      <c r="O140" s="108">
        <v>10510</v>
      </c>
      <c r="P140" s="108">
        <v>10510</v>
      </c>
      <c r="Q140" s="10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f t="shared" si="19"/>
        <v>132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f t="shared" si="19"/>
        <v>133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f t="shared" si="19"/>
        <v>134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14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f t="shared" si="19"/>
        <v>135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f t="shared" si="19"/>
        <v>136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f t="shared" si="19"/>
        <v>137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11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>
        <f t="shared" si="19"/>
        <v>138</v>
      </c>
      <c r="B147" s="21" t="s">
        <v>244</v>
      </c>
      <c r="C147" s="14"/>
      <c r="D147" s="10"/>
      <c r="E147" s="21"/>
      <c r="F147" s="22"/>
      <c r="G147" s="19" t="s">
        <v>22</v>
      </c>
      <c r="H147" s="80">
        <v>8</v>
      </c>
      <c r="I147" s="84">
        <v>3</v>
      </c>
      <c r="J147" s="84">
        <v>3</v>
      </c>
      <c r="K147" s="84">
        <v>3821.44</v>
      </c>
      <c r="L147" s="84">
        <v>3821.44</v>
      </c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3821.44</v>
      </c>
    </row>
    <row r="148" spans="1:1021" s="3" customFormat="1" ht="15" customHeight="1">
      <c r="A148" s="10">
        <f t="shared" si="19"/>
        <v>139</v>
      </c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f t="shared" si="19"/>
        <v>140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8</v>
      </c>
      <c r="J149" s="87">
        <v>8</v>
      </c>
      <c r="K149" s="87">
        <f>5010.17+2238.22</f>
        <v>7248.3899999999994</v>
      </c>
      <c r="L149" s="87">
        <v>5010.17</v>
      </c>
      <c r="M149" s="87">
        <f>K149-L149</f>
        <v>2238.2199999999993</v>
      </c>
      <c r="N149" s="87">
        <v>12</v>
      </c>
      <c r="O149" s="99">
        <v>43171.74</v>
      </c>
      <c r="P149" s="99">
        <v>43171.74</v>
      </c>
      <c r="Q149" s="90">
        <f>O149-P149</f>
        <v>0</v>
      </c>
      <c r="R149" s="20">
        <f>P149+L149</f>
        <v>48181.909999999996</v>
      </c>
      <c r="S149" s="20"/>
      <c r="U149" s="20"/>
    </row>
    <row r="150" spans="1:1021" ht="15" customHeight="1">
      <c r="A150" s="10">
        <f t="shared" si="19"/>
        <v>141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f t="shared" si="19"/>
        <v>142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9</v>
      </c>
      <c r="I151" s="117">
        <v>5</v>
      </c>
      <c r="J151" s="117">
        <v>5</v>
      </c>
      <c r="K151" s="117">
        <v>10842.43</v>
      </c>
      <c r="L151" s="117"/>
      <c r="M151" s="87">
        <f>K151-L151</f>
        <v>10842.43</v>
      </c>
      <c r="N151" s="87">
        <v>13</v>
      </c>
      <c r="O151" s="93">
        <f>44890.84+2556.14</f>
        <v>47446.979999999996</v>
      </c>
      <c r="P151" s="93">
        <v>44890.84</v>
      </c>
      <c r="Q151" s="90">
        <f>O151-P151</f>
        <v>2556.1399999999994</v>
      </c>
      <c r="R151" s="20">
        <f>P151+L151</f>
        <v>44890.84</v>
      </c>
      <c r="S151" s="20"/>
      <c r="U151" s="20"/>
    </row>
    <row r="152" spans="1:1021" ht="15" customHeight="1">
      <c r="A152" s="10">
        <f t="shared" si="19"/>
        <v>143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>
        <v>1</v>
      </c>
      <c r="K152" s="104">
        <v>2697.4</v>
      </c>
      <c r="L152" s="104">
        <v>2697.4</v>
      </c>
      <c r="M152" s="103"/>
      <c r="N152" s="103">
        <v>8</v>
      </c>
      <c r="O152" s="103">
        <v>23088.65</v>
      </c>
      <c r="P152" s="105">
        <v>23088.65</v>
      </c>
      <c r="Q152" s="105"/>
    </row>
    <row r="153" spans="1:1021" ht="15" customHeight="1">
      <c r="A153" s="10">
        <f t="shared" si="19"/>
        <v>144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3</v>
      </c>
      <c r="J153" s="115">
        <v>3</v>
      </c>
      <c r="K153" s="120">
        <v>4906.9799999999996</v>
      </c>
      <c r="L153" s="120">
        <v>4906.9799999999996</v>
      </c>
      <c r="M153" s="164"/>
      <c r="N153" s="84"/>
      <c r="O153" s="91"/>
      <c r="P153" s="91"/>
      <c r="Q153" s="84"/>
    </row>
    <row r="154" spans="1:1021" ht="15" customHeight="1">
      <c r="A154" s="10">
        <f t="shared" si="19"/>
        <v>145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13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20">P154+L154</f>
        <v>32716.32</v>
      </c>
      <c r="S154" s="20"/>
      <c r="U154" s="20"/>
    </row>
    <row r="155" spans="1:1021" ht="15" customHeight="1">
      <c r="A155" s="10">
        <f t="shared" si="19"/>
        <v>146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20"/>
        <v>3513.17</v>
      </c>
      <c r="S155" s="20"/>
      <c r="U155" s="20"/>
    </row>
    <row r="156" spans="1:1021" s="3" customFormat="1" ht="15" customHeight="1">
      <c r="A156" s="10">
        <f t="shared" si="19"/>
        <v>147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10</v>
      </c>
      <c r="I156" s="84"/>
      <c r="J156" s="84"/>
      <c r="K156" s="84"/>
      <c r="L156" s="84"/>
      <c r="M156" s="84"/>
      <c r="N156" s="84">
        <v>5</v>
      </c>
      <c r="O156" s="91">
        <v>10397.799999999999</v>
      </c>
      <c r="P156" s="91">
        <v>10397.799999999999</v>
      </c>
      <c r="Q156" s="84"/>
      <c r="R156" s="18"/>
    </row>
    <row r="157" spans="1:1021" s="3" customFormat="1" ht="15" customHeight="1">
      <c r="A157" s="10">
        <f t="shared" si="19"/>
        <v>148</v>
      </c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f t="shared" si="19"/>
        <v>149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f t="shared" si="19"/>
        <v>150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10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21">P159+L159</f>
        <v>8547.119999999999</v>
      </c>
      <c r="S159" s="20"/>
      <c r="U159" s="20"/>
    </row>
    <row r="160" spans="1:1021" s="3" customFormat="1" ht="15" customHeight="1">
      <c r="A160" s="10">
        <f t="shared" si="19"/>
        <v>151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21"/>
        <v>3928.91</v>
      </c>
      <c r="S160" s="20"/>
      <c r="U160" s="20"/>
    </row>
    <row r="161" spans="1:1021" s="3" customFormat="1" ht="15" customHeight="1">
      <c r="A161" s="10">
        <f t="shared" si="19"/>
        <v>152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11</v>
      </c>
      <c r="I161" s="87">
        <v>6</v>
      </c>
      <c r="J161" s="87">
        <v>6</v>
      </c>
      <c r="K161" s="90">
        <f>2298.16+1681.6+4496.32</f>
        <v>8476.08</v>
      </c>
      <c r="L161" s="90">
        <v>2298.16</v>
      </c>
      <c r="M161" s="87">
        <f>K161-L161</f>
        <v>6177.92</v>
      </c>
      <c r="N161" s="87">
        <v>3</v>
      </c>
      <c r="O161" s="99">
        <f>2406.44+6028.06</f>
        <v>8434.5</v>
      </c>
      <c r="P161" s="99">
        <v>2406.44</v>
      </c>
      <c r="Q161" s="90">
        <f>O161-P161</f>
        <v>6028.0599999999995</v>
      </c>
      <c r="R161" s="20">
        <f t="shared" si="21"/>
        <v>4704.6000000000004</v>
      </c>
      <c r="S161" s="20"/>
      <c r="U161" s="20"/>
    </row>
    <row r="162" spans="1:1021" s="3" customFormat="1" ht="15" customHeight="1">
      <c r="A162" s="10">
        <f t="shared" si="19"/>
        <v>153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f t="shared" si="19"/>
        <v>154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f t="shared" si="19"/>
        <v>155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f t="shared" si="19"/>
        <v>156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f t="shared" si="19"/>
        <v>157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f t="shared" si="19"/>
        <v>158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1</v>
      </c>
      <c r="O167" s="146">
        <v>2732.6</v>
      </c>
      <c r="P167" s="146">
        <v>2732.6</v>
      </c>
      <c r="Q167" s="90"/>
      <c r="R167" s="18"/>
    </row>
    <row r="168" spans="1:1021" s="3" customFormat="1" ht="15" customHeight="1">
      <c r="A168" s="10">
        <f t="shared" si="19"/>
        <v>159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f t="shared" si="19"/>
        <v>160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10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8</v>
      </c>
      <c r="O169" s="146">
        <f>15535.89+3659.4</f>
        <v>19195.29</v>
      </c>
      <c r="P169" s="146">
        <v>15535.89</v>
      </c>
      <c r="Q169" s="90">
        <f>O169-P169</f>
        <v>3659.4000000000015</v>
      </c>
      <c r="R169" s="20">
        <f>P169+L169</f>
        <v>21666.53</v>
      </c>
      <c r="S169" s="20"/>
      <c r="U169" s="20"/>
    </row>
    <row r="170" spans="1:1021" s="3" customFormat="1" ht="15" customHeight="1">
      <c r="A170" s="10">
        <f t="shared" si="19"/>
        <v>161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>
        <v>2</v>
      </c>
      <c r="O170" s="84">
        <v>3993.8</v>
      </c>
      <c r="P170" s="84">
        <v>3993.8</v>
      </c>
      <c r="Q170" s="84"/>
    </row>
    <row r="171" spans="1:1021" s="3" customFormat="1" ht="15" customHeight="1">
      <c r="A171" s="10">
        <f t="shared" si="19"/>
        <v>162</v>
      </c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f t="shared" si="19"/>
        <v>163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f t="shared" si="19"/>
        <v>164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f t="shared" si="19"/>
        <v>165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9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22">P174+L174</f>
        <v>26709.15</v>
      </c>
    </row>
    <row r="175" spans="1:1021" ht="15" customHeight="1">
      <c r="A175" s="10">
        <f t="shared" si="19"/>
        <v>166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>
        <v>1</v>
      </c>
      <c r="O175" s="228">
        <v>1471.4</v>
      </c>
      <c r="P175" s="228"/>
      <c r="Q175" s="90">
        <f>O175-P175</f>
        <v>1471.4</v>
      </c>
      <c r="R175" s="20">
        <f t="shared" si="22"/>
        <v>0</v>
      </c>
    </row>
    <row r="176" spans="1:1021" ht="15" customHeight="1">
      <c r="A176" s="10">
        <f t="shared" si="19"/>
        <v>167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5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f t="shared" si="19"/>
        <v>168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f t="shared" si="19"/>
        <v>169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20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f t="shared" si="19"/>
        <v>170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f t="shared" si="19"/>
        <v>171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41</v>
      </c>
      <c r="I180" s="87">
        <v>30</v>
      </c>
      <c r="J180" s="87">
        <v>30</v>
      </c>
      <c r="K180" s="87">
        <v>19599.18</v>
      </c>
      <c r="L180" s="87">
        <v>11967.01</v>
      </c>
      <c r="M180" s="87">
        <f>K180-L180</f>
        <v>7632.17</v>
      </c>
      <c r="N180" s="87">
        <v>65</v>
      </c>
      <c r="O180" s="87">
        <v>35671.040000000001</v>
      </c>
      <c r="P180" s="87">
        <f>5248.31+2828.8+26487.21</f>
        <v>34564.32</v>
      </c>
      <c r="Q180" s="90">
        <f>O180-P180</f>
        <v>1106.7200000000012</v>
      </c>
      <c r="R180" s="20">
        <f>P180+L180</f>
        <v>46531.33</v>
      </c>
      <c r="S180" s="20"/>
      <c r="U180" s="20"/>
    </row>
    <row r="181" spans="1:1021" ht="15" customHeight="1">
      <c r="A181" s="10">
        <f t="shared" si="19"/>
        <v>172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f t="shared" si="19"/>
        <v>173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customHeight="1">
      <c r="A183" s="10">
        <f t="shared" si="19"/>
        <v>174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1</v>
      </c>
      <c r="J183" s="84">
        <v>1</v>
      </c>
      <c r="K183" s="84">
        <v>2152</v>
      </c>
      <c r="L183" s="84">
        <v>2152</v>
      </c>
      <c r="M183" s="84">
        <v>0</v>
      </c>
      <c r="N183" s="223">
        <v>8</v>
      </c>
      <c r="O183" s="226">
        <v>21855.599999999999</v>
      </c>
      <c r="P183" s="226">
        <v>21855.599999999999</v>
      </c>
      <c r="Q183" s="84">
        <v>0</v>
      </c>
      <c r="R183" s="20"/>
      <c r="S183" s="20"/>
      <c r="U183" s="20"/>
    </row>
    <row r="184" spans="1:1021" ht="15" customHeight="1">
      <c r="A184" s="10">
        <f t="shared" si="19"/>
        <v>175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>
        <v>2</v>
      </c>
      <c r="J184" s="84">
        <v>2</v>
      </c>
      <c r="K184" s="84">
        <v>3416.97</v>
      </c>
      <c r="L184" s="84"/>
      <c r="M184" s="87">
        <f>K184-L184</f>
        <v>3416.97</v>
      </c>
      <c r="N184" s="84"/>
      <c r="O184" s="84"/>
      <c r="P184" s="84"/>
      <c r="Q184" s="90">
        <f>O184-P184</f>
        <v>0</v>
      </c>
      <c r="R184" s="20">
        <f>P184+L184</f>
        <v>0</v>
      </c>
    </row>
    <row r="185" spans="1:1021" ht="15" customHeight="1">
      <c r="A185" s="10">
        <f t="shared" si="19"/>
        <v>176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>
        <f t="shared" si="19"/>
        <v>177</v>
      </c>
      <c r="B186" s="21" t="s">
        <v>145</v>
      </c>
      <c r="C186" s="14"/>
      <c r="D186" s="10"/>
      <c r="E186" s="21"/>
      <c r="F186" s="30"/>
      <c r="G186" s="19" t="s">
        <v>25</v>
      </c>
      <c r="H186" s="80">
        <v>10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f t="shared" si="19"/>
        <v>178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3</v>
      </c>
      <c r="I187" s="87">
        <v>2</v>
      </c>
      <c r="J187" s="87">
        <v>2</v>
      </c>
      <c r="K187" s="87">
        <v>2227.86</v>
      </c>
      <c r="L187" s="87"/>
      <c r="M187" s="87">
        <f>K187-L187</f>
        <v>2227.86</v>
      </c>
      <c r="N187" s="87">
        <v>6</v>
      </c>
      <c r="O187" s="93">
        <f>13850.81+1471.4+2104.74</f>
        <v>17426.949999999997</v>
      </c>
      <c r="P187" s="87">
        <v>13850.81</v>
      </c>
      <c r="Q187" s="90">
        <f>O187-P187</f>
        <v>3576.1399999999976</v>
      </c>
      <c r="R187" s="20">
        <f>P187+L187</f>
        <v>13850.81</v>
      </c>
    </row>
    <row r="188" spans="1:1021" ht="15" customHeight="1">
      <c r="A188" s="10">
        <f t="shared" si="19"/>
        <v>179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3</v>
      </c>
      <c r="I188" s="84"/>
      <c r="J188" s="84"/>
      <c r="K188" s="84"/>
      <c r="L188" s="84"/>
      <c r="M188" s="84"/>
      <c r="N188" s="82">
        <v>3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f t="shared" si="19"/>
        <v>180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14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f t="shared" si="19"/>
        <v>181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3">P190+L190</f>
        <v>0</v>
      </c>
    </row>
    <row r="191" spans="1:1021" ht="15" customHeight="1">
      <c r="A191" s="10">
        <f t="shared" si="19"/>
        <v>182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3"/>
        <v>6306.59</v>
      </c>
      <c r="S191" s="20"/>
      <c r="U191" s="20"/>
    </row>
    <row r="192" spans="1:1021" ht="15" customHeight="1">
      <c r="A192" s="10">
        <f t="shared" si="19"/>
        <v>183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f t="shared" si="19"/>
        <v>184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f t="shared" si="19"/>
        <v>185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f t="shared" si="19"/>
        <v>186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7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f t="shared" si="19"/>
        <v>187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f t="shared" si="19"/>
        <v>188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>K197-L197</f>
        <v>0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f t="shared" si="19"/>
        <v>189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f t="shared" si="19"/>
        <v>190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6</v>
      </c>
      <c r="I199" s="105"/>
      <c r="J199" s="105"/>
      <c r="K199" s="104"/>
      <c r="L199" s="106"/>
      <c r="M199" s="105"/>
      <c r="N199" s="107">
        <v>10</v>
      </c>
      <c r="O199" s="108">
        <v>55746.239999999998</v>
      </c>
      <c r="P199" s="107">
        <v>55746.239999999998</v>
      </c>
      <c r="Q199" s="107">
        <v>0</v>
      </c>
      <c r="R199" s="18"/>
    </row>
    <row r="200" spans="1:1021" s="3" customFormat="1" ht="15" customHeight="1">
      <c r="A200" s="10">
        <f t="shared" si="19"/>
        <v>191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8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f t="shared" si="19"/>
        <v>192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f t="shared" si="19"/>
        <v>193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4">P202+L202</f>
        <v>9735.1299999999992</v>
      </c>
      <c r="S202" s="20"/>
      <c r="U202" s="20"/>
    </row>
    <row r="203" spans="1:1021" s="3" customFormat="1" ht="15" customHeight="1">
      <c r="A203" s="10">
        <f t="shared" si="19"/>
        <v>194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6</v>
      </c>
      <c r="I203" s="117"/>
      <c r="J203" s="117"/>
      <c r="K203" s="117"/>
      <c r="L203" s="117"/>
      <c r="M203" s="117">
        <f>K203-L203</f>
        <v>0</v>
      </c>
      <c r="N203" s="117">
        <v>9</v>
      </c>
      <c r="O203" s="118">
        <f>70947.22+2038.66+2300.5</f>
        <v>75286.38</v>
      </c>
      <c r="P203" s="117">
        <v>70947.22</v>
      </c>
      <c r="Q203" s="119">
        <f>O203-P203</f>
        <v>4339.1600000000035</v>
      </c>
      <c r="R203" s="20">
        <f t="shared" si="24"/>
        <v>70947.22</v>
      </c>
    </row>
    <row r="204" spans="1:1021" s="3" customFormat="1" ht="15" customHeight="1">
      <c r="A204" s="10">
        <f t="shared" ref="A204:A268" si="25">A203+1</f>
        <v>195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3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4"/>
        <v>0</v>
      </c>
    </row>
    <row r="205" spans="1:1021" s="3" customFormat="1" ht="15" customHeight="1">
      <c r="A205" s="10">
        <f t="shared" si="25"/>
        <v>196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f t="shared" si="25"/>
        <v>197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f t="shared" si="25"/>
        <v>198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>
        <f t="shared" si="25"/>
        <v>199</v>
      </c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f t="shared" si="25"/>
        <v>200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f t="shared" si="25"/>
        <v>201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f t="shared" si="25"/>
        <v>202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10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>
        <v>1158.24</v>
      </c>
      <c r="Q211" s="90">
        <f>O211-P211</f>
        <v>0</v>
      </c>
      <c r="R211" s="20">
        <f>P211+L211</f>
        <v>1158.24</v>
      </c>
      <c r="S211" s="20"/>
      <c r="U211" s="20"/>
    </row>
    <row r="212" spans="1:1021" s="3" customFormat="1" ht="15" customHeight="1">
      <c r="A212" s="10">
        <f t="shared" si="25"/>
        <v>203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f t="shared" si="25"/>
        <v>204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f t="shared" si="25"/>
        <v>205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26</v>
      </c>
      <c r="I214" s="87">
        <v>6</v>
      </c>
      <c r="J214" s="87">
        <v>6</v>
      </c>
      <c r="K214" s="87">
        <f>6400.65+20988.95</f>
        <v>27389.599999999999</v>
      </c>
      <c r="L214" s="87">
        <v>6400.65</v>
      </c>
      <c r="M214" s="87">
        <f>K214-L214</f>
        <v>20988.949999999997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f t="shared" si="25"/>
        <v>206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f t="shared" si="25"/>
        <v>207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f t="shared" si="25"/>
        <v>208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5</v>
      </c>
      <c r="I217" s="115">
        <v>6</v>
      </c>
      <c r="J217" s="127">
        <v>6</v>
      </c>
      <c r="K217" s="143">
        <v>23411.8</v>
      </c>
      <c r="L217" s="143">
        <v>23411.8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f t="shared" si="25"/>
        <v>209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6">P218+L218</f>
        <v>5207.3599999999997</v>
      </c>
      <c r="S218" s="20"/>
      <c r="U218" s="20"/>
    </row>
    <row r="219" spans="1:1021" s="18" customFormat="1" ht="15" customHeight="1">
      <c r="A219" s="10">
        <f t="shared" si="25"/>
        <v>210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19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6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f t="shared" si="25"/>
        <v>211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f t="shared" si="25"/>
        <v>212</v>
      </c>
      <c r="B221" s="13" t="s">
        <v>260</v>
      </c>
      <c r="C221" s="53"/>
      <c r="D221" s="10"/>
      <c r="E221" s="21"/>
      <c r="F221" s="22"/>
      <c r="G221" s="19" t="s">
        <v>22</v>
      </c>
      <c r="H221" s="96">
        <v>1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f t="shared" si="25"/>
        <v>213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>
        <f t="shared" si="25"/>
        <v>214</v>
      </c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f t="shared" si="25"/>
        <v>215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6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7">P224+L224</f>
        <v>0</v>
      </c>
      <c r="S224" s="20"/>
      <c r="U224" s="20"/>
    </row>
    <row r="225" spans="1:1021" ht="15" customHeight="1">
      <c r="A225" s="10">
        <f t="shared" si="25"/>
        <v>216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8861.68</v>
      </c>
      <c r="L225" s="87">
        <v>8861.68</v>
      </c>
      <c r="M225" s="87">
        <f>K225-L225</f>
        <v>0</v>
      </c>
      <c r="N225" s="87">
        <v>5</v>
      </c>
      <c r="O225" s="93">
        <v>22478</v>
      </c>
      <c r="P225" s="93">
        <v>22478</v>
      </c>
      <c r="Q225" s="90">
        <f>O225-P225</f>
        <v>0</v>
      </c>
      <c r="R225" s="20">
        <f t="shared" si="27"/>
        <v>31339.68</v>
      </c>
      <c r="S225" s="20"/>
      <c r="U225" s="20"/>
    </row>
    <row r="226" spans="1:1021" ht="15" customHeight="1">
      <c r="A226" s="10">
        <f t="shared" si="25"/>
        <v>217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6</v>
      </c>
      <c r="O226" s="90">
        <f>13001.01+3181.4</f>
        <v>16182.41</v>
      </c>
      <c r="P226" s="90">
        <v>13001.01</v>
      </c>
      <c r="Q226" s="90">
        <f>O226-P226</f>
        <v>3181.3999999999996</v>
      </c>
      <c r="R226" s="20">
        <f t="shared" si="27"/>
        <v>14937.82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f t="shared" si="25"/>
        <v>218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5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16185.4</v>
      </c>
      <c r="Q227" s="107"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f t="shared" si="25"/>
        <v>219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7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8">P228+L228</f>
        <v>0</v>
      </c>
      <c r="S228" s="20"/>
      <c r="U228" s="20"/>
    </row>
    <row r="229" spans="1:1021" ht="15" customHeight="1">
      <c r="A229" s="10">
        <f t="shared" si="25"/>
        <v>220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18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18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8"/>
        <v>63142.229999999996</v>
      </c>
      <c r="S229" s="20"/>
      <c r="U229" s="20"/>
    </row>
    <row r="230" spans="1:1021" ht="15" customHeight="1">
      <c r="A230" s="10">
        <f t="shared" si="25"/>
        <v>221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8"/>
        <v>7462.0599999999995</v>
      </c>
      <c r="S230" s="20"/>
      <c r="U230" s="20"/>
    </row>
    <row r="231" spans="1:1021" ht="15" customHeight="1">
      <c r="A231" s="10">
        <f t="shared" si="25"/>
        <v>222</v>
      </c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>
        <f t="shared" si="25"/>
        <v>223</v>
      </c>
      <c r="B232" s="21" t="s">
        <v>178</v>
      </c>
      <c r="C232" s="14"/>
      <c r="D232" s="10"/>
      <c r="E232" s="21"/>
      <c r="F232" s="23"/>
      <c r="G232" s="19" t="s">
        <v>22</v>
      </c>
      <c r="H232" s="92">
        <v>1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customHeight="1">
      <c r="A233" s="10">
        <f t="shared" si="25"/>
        <v>224</v>
      </c>
      <c r="B233" s="21" t="s">
        <v>175</v>
      </c>
      <c r="C233" s="14"/>
      <c r="D233" s="10"/>
      <c r="E233" s="21"/>
      <c r="F233" s="23"/>
      <c r="G233" s="19" t="s">
        <v>22</v>
      </c>
      <c r="H233" s="92">
        <v>10</v>
      </c>
      <c r="I233" s="87">
        <v>2</v>
      </c>
      <c r="J233" s="87">
        <v>2</v>
      </c>
      <c r="K233" s="90">
        <v>1822.9</v>
      </c>
      <c r="L233" s="90">
        <v>1822.9</v>
      </c>
      <c r="M233" s="87">
        <f>K233-L233</f>
        <v>0</v>
      </c>
      <c r="N233" s="87">
        <v>6</v>
      </c>
      <c r="O233" s="93">
        <v>7300.67</v>
      </c>
      <c r="P233" s="87">
        <v>7300.67</v>
      </c>
      <c r="Q233" s="90">
        <f>O233-P233</f>
        <v>0</v>
      </c>
      <c r="R233" s="20">
        <f t="shared" ref="R233:R234" si="29">P233+L233</f>
        <v>9123.57</v>
      </c>
    </row>
    <row r="234" spans="1:1021" s="3" customFormat="1" ht="15" customHeight="1">
      <c r="A234" s="10">
        <f t="shared" si="25"/>
        <v>225</v>
      </c>
      <c r="B234" s="21" t="s">
        <v>176</v>
      </c>
      <c r="C234" s="14" t="s">
        <v>19</v>
      </c>
      <c r="D234" s="10"/>
      <c r="E234" s="21" t="s">
        <v>177</v>
      </c>
      <c r="F234" s="22"/>
      <c r="G234" s="19" t="s">
        <v>22</v>
      </c>
      <c r="H234" s="92">
        <v>20</v>
      </c>
      <c r="I234" s="87">
        <v>6</v>
      </c>
      <c r="J234" s="87">
        <v>6</v>
      </c>
      <c r="K234" s="90">
        <v>7288.37</v>
      </c>
      <c r="L234" s="90">
        <v>7288.37</v>
      </c>
      <c r="M234" s="87">
        <f>K234-L234</f>
        <v>0</v>
      </c>
      <c r="N234" s="87">
        <v>7</v>
      </c>
      <c r="O234" s="93">
        <v>16371.11</v>
      </c>
      <c r="P234" s="93">
        <v>16371.11</v>
      </c>
      <c r="Q234" s="90">
        <f>O234-P234</f>
        <v>0</v>
      </c>
      <c r="R234" s="20">
        <f t="shared" si="29"/>
        <v>23659.48</v>
      </c>
    </row>
    <row r="235" spans="1:1021" ht="15" customHeight="1">
      <c r="A235" s="10">
        <f t="shared" si="25"/>
        <v>226</v>
      </c>
      <c r="B235" s="21" t="s">
        <v>176</v>
      </c>
      <c r="C235" s="14"/>
      <c r="D235" s="21"/>
      <c r="E235" s="21"/>
      <c r="F235" s="21"/>
      <c r="G235" s="19" t="s">
        <v>33</v>
      </c>
      <c r="H235" s="80">
        <v>12</v>
      </c>
      <c r="I235" s="103"/>
      <c r="J235" s="103">
        <v>2</v>
      </c>
      <c r="K235" s="104">
        <v>4624.3999999999996</v>
      </c>
      <c r="L235" s="104">
        <v>4624.3999999999996</v>
      </c>
      <c r="M235" s="84"/>
      <c r="N235" s="155">
        <v>9</v>
      </c>
      <c r="O235" s="186">
        <v>21650.6</v>
      </c>
      <c r="P235" s="186">
        <v>21650.6</v>
      </c>
      <c r="Q235" s="84"/>
      <c r="R235" s="20"/>
      <c r="S235" s="20"/>
      <c r="U235" s="20"/>
    </row>
    <row r="236" spans="1:1021" ht="15" customHeight="1">
      <c r="A236" s="10">
        <f t="shared" si="25"/>
        <v>227</v>
      </c>
      <c r="B236" s="21" t="s">
        <v>178</v>
      </c>
      <c r="C236" s="14"/>
      <c r="D236" s="10"/>
      <c r="E236" s="21"/>
      <c r="F236" s="22"/>
      <c r="G236" s="19" t="s">
        <v>44</v>
      </c>
      <c r="H236" s="80">
        <v>7</v>
      </c>
      <c r="I236" s="105"/>
      <c r="J236" s="105"/>
      <c r="K236" s="104"/>
      <c r="L236" s="106"/>
      <c r="M236" s="105"/>
      <c r="N236" s="107">
        <v>4</v>
      </c>
      <c r="O236" s="108">
        <v>12667.4</v>
      </c>
      <c r="P236" s="108">
        <v>12667.4</v>
      </c>
      <c r="Q236" s="107">
        <v>0</v>
      </c>
      <c r="R236" s="20"/>
      <c r="S236" s="20"/>
      <c r="U236" s="20"/>
    </row>
    <row r="237" spans="1:1021" ht="15" customHeight="1">
      <c r="A237" s="10">
        <f t="shared" si="25"/>
        <v>228</v>
      </c>
      <c r="B237" s="21" t="s">
        <v>179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3</v>
      </c>
      <c r="I237" s="87">
        <v>2</v>
      </c>
      <c r="J237" s="87">
        <v>2</v>
      </c>
      <c r="K237" s="87">
        <v>3000.29</v>
      </c>
      <c r="L237" s="87"/>
      <c r="M237" s="87">
        <f>K237-L237</f>
        <v>3000.29</v>
      </c>
      <c r="N237" s="87">
        <v>4</v>
      </c>
      <c r="O237" s="93">
        <f>8730.25+2178.94</f>
        <v>10909.19</v>
      </c>
      <c r="P237" s="93">
        <v>8730.25</v>
      </c>
      <c r="Q237" s="90">
        <f>O237-P237</f>
        <v>2178.9400000000005</v>
      </c>
      <c r="R237" s="20">
        <f>P237+L237</f>
        <v>8730.25</v>
      </c>
      <c r="S237" s="20"/>
      <c r="U237" s="20"/>
    </row>
    <row r="238" spans="1:1021" s="18" customFormat="1" ht="15" customHeight="1">
      <c r="A238" s="10">
        <f t="shared" si="25"/>
        <v>229</v>
      </c>
      <c r="B238" s="21" t="s">
        <v>179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1</v>
      </c>
      <c r="O238" s="121"/>
      <c r="P238" s="121"/>
      <c r="Q238" s="104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</row>
    <row r="239" spans="1:1021" ht="15" customHeight="1">
      <c r="A239" s="10">
        <f t="shared" si="25"/>
        <v>230</v>
      </c>
      <c r="B239" s="21" t="s">
        <v>180</v>
      </c>
      <c r="C239" s="14" t="s">
        <v>19</v>
      </c>
      <c r="D239" s="10"/>
      <c r="E239" s="21" t="s">
        <v>24</v>
      </c>
      <c r="F239" s="23"/>
      <c r="G239" s="19" t="s">
        <v>22</v>
      </c>
      <c r="H239" s="92">
        <v>20</v>
      </c>
      <c r="I239" s="87"/>
      <c r="J239" s="87"/>
      <c r="K239" s="87"/>
      <c r="L239" s="87"/>
      <c r="M239" s="87">
        <f>K239-L239</f>
        <v>0</v>
      </c>
      <c r="N239" s="87">
        <v>17</v>
      </c>
      <c r="O239" s="93">
        <v>62143.82</v>
      </c>
      <c r="P239" s="93">
        <v>62143.82</v>
      </c>
      <c r="Q239" s="90">
        <f>O239-P239</f>
        <v>0</v>
      </c>
      <c r="R239" s="20">
        <f>P239+L239</f>
        <v>62143.82</v>
      </c>
      <c r="S239" s="20"/>
      <c r="T239" s="18"/>
      <c r="U239" s="2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</row>
    <row r="240" spans="1:1021" s="3" customFormat="1" ht="15" customHeight="1">
      <c r="A240" s="10">
        <f t="shared" si="25"/>
        <v>231</v>
      </c>
      <c r="B240" s="21" t="s">
        <v>180</v>
      </c>
      <c r="C240" s="14" t="s">
        <v>19</v>
      </c>
      <c r="D240" s="10"/>
      <c r="E240" s="21" t="s">
        <v>24</v>
      </c>
      <c r="F240" s="22"/>
      <c r="G240" s="19" t="s">
        <v>25</v>
      </c>
      <c r="H240" s="80">
        <v>5</v>
      </c>
      <c r="I240" s="104"/>
      <c r="J240" s="104"/>
      <c r="K240" s="104"/>
      <c r="L240" s="104"/>
      <c r="M240" s="104"/>
      <c r="N240" s="104">
        <v>2</v>
      </c>
      <c r="O240" s="121"/>
      <c r="P240" s="121"/>
      <c r="Q240" s="104"/>
      <c r="R240" s="18"/>
    </row>
    <row r="241" spans="1:21" s="3" customFormat="1" ht="15" customHeight="1">
      <c r="A241" s="10">
        <f t="shared" si="25"/>
        <v>232</v>
      </c>
      <c r="B241" s="21" t="s">
        <v>181</v>
      </c>
      <c r="C241" s="14"/>
      <c r="D241" s="11"/>
      <c r="E241" s="21"/>
      <c r="F241" s="23"/>
      <c r="G241" s="19" t="s">
        <v>25</v>
      </c>
      <c r="H241" s="116">
        <v>5</v>
      </c>
      <c r="I241" s="87">
        <v>1</v>
      </c>
      <c r="J241" s="87">
        <v>1</v>
      </c>
      <c r="K241" s="87"/>
      <c r="L241" s="87"/>
      <c r="M241" s="87"/>
      <c r="N241" s="146">
        <v>4</v>
      </c>
      <c r="O241" s="147"/>
      <c r="P241" s="146"/>
      <c r="Q241" s="90"/>
    </row>
    <row r="242" spans="1:21" s="3" customFormat="1" ht="15" customHeight="1">
      <c r="A242" s="10">
        <f t="shared" si="25"/>
        <v>233</v>
      </c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6"/>
      <c r="P242" s="146"/>
      <c r="Q242" s="90"/>
      <c r="R242" s="20"/>
      <c r="S242" s="20"/>
      <c r="U242" s="20"/>
    </row>
    <row r="243" spans="1:21" s="18" customFormat="1" ht="15" customHeight="1">
      <c r="A243" s="10">
        <f t="shared" si="25"/>
        <v>234</v>
      </c>
      <c r="B243" s="29" t="s">
        <v>182</v>
      </c>
      <c r="C243" s="14"/>
      <c r="D243" s="10"/>
      <c r="E243" s="21"/>
      <c r="F243" s="22"/>
      <c r="G243" s="19" t="s">
        <v>22</v>
      </c>
      <c r="H243" s="92">
        <v>18</v>
      </c>
      <c r="I243" s="87">
        <v>15</v>
      </c>
      <c r="J243" s="87">
        <v>15</v>
      </c>
      <c r="K243" s="87">
        <v>6083.91</v>
      </c>
      <c r="L243" s="87"/>
      <c r="M243" s="87">
        <f>K243-L243</f>
        <v>6083.91</v>
      </c>
      <c r="N243" s="146">
        <v>21</v>
      </c>
      <c r="O243" s="146">
        <f>15084.13+5917.85+987.87+987.87+3302.26</f>
        <v>26279.979999999996</v>
      </c>
      <c r="P243" s="146">
        <f>15084.13+5917.85</f>
        <v>21001.98</v>
      </c>
      <c r="Q243" s="90">
        <f>O243-P243</f>
        <v>5277.9999999999964</v>
      </c>
      <c r="R243" s="20">
        <f t="shared" ref="R243:R245" si="30">P243+L243</f>
        <v>21001.98</v>
      </c>
      <c r="S243" s="20"/>
      <c r="U243" s="20"/>
    </row>
    <row r="244" spans="1:21" s="18" customFormat="1" ht="15" customHeight="1">
      <c r="A244" s="10">
        <f t="shared" si="25"/>
        <v>235</v>
      </c>
      <c r="B244" s="21" t="s">
        <v>183</v>
      </c>
      <c r="C244" s="14" t="s">
        <v>19</v>
      </c>
      <c r="D244" s="10"/>
      <c r="E244" s="21" t="s">
        <v>24</v>
      </c>
      <c r="F244" s="22"/>
      <c r="G244" s="19" t="s">
        <v>22</v>
      </c>
      <c r="H244" s="92">
        <v>13</v>
      </c>
      <c r="I244" s="87">
        <v>4</v>
      </c>
      <c r="J244" s="87">
        <v>4</v>
      </c>
      <c r="K244" s="87">
        <f>2249.14+815.79</f>
        <v>3064.93</v>
      </c>
      <c r="L244" s="87">
        <f>2249.14+815.79</f>
        <v>3064.93</v>
      </c>
      <c r="M244" s="87">
        <f>K244-L244</f>
        <v>0</v>
      </c>
      <c r="N244" s="146">
        <v>15</v>
      </c>
      <c r="O244" s="147">
        <f>714.68+28225.49+2707.74+4471.33+10348.11</f>
        <v>46467.350000000006</v>
      </c>
      <c r="P244" s="147">
        <f>714.68+28225.49+2707.74+4471.33+10348.11</f>
        <v>46467.350000000006</v>
      </c>
      <c r="Q244" s="90">
        <f>O244-P244</f>
        <v>0</v>
      </c>
      <c r="R244" s="20">
        <f t="shared" si="30"/>
        <v>49532.280000000006</v>
      </c>
      <c r="S244" s="20"/>
      <c r="U244" s="20"/>
    </row>
    <row r="245" spans="1:21" s="18" customFormat="1" ht="15" customHeight="1">
      <c r="A245" s="10">
        <f t="shared" si="25"/>
        <v>236</v>
      </c>
      <c r="B245" s="21" t="s">
        <v>184</v>
      </c>
      <c r="C245" s="14"/>
      <c r="D245" s="10"/>
      <c r="E245" s="21"/>
      <c r="F245" s="23"/>
      <c r="G245" s="19" t="s">
        <v>22</v>
      </c>
      <c r="H245" s="92">
        <v>1</v>
      </c>
      <c r="I245" s="87"/>
      <c r="J245" s="87"/>
      <c r="K245" s="87"/>
      <c r="L245" s="87"/>
      <c r="M245" s="87">
        <f>K245-L245</f>
        <v>0</v>
      </c>
      <c r="N245" s="146"/>
      <c r="O245" s="147"/>
      <c r="P245" s="146"/>
      <c r="Q245" s="90">
        <f>O245-P245</f>
        <v>0</v>
      </c>
      <c r="R245" s="20">
        <f t="shared" si="30"/>
        <v>0</v>
      </c>
      <c r="S245" s="20"/>
      <c r="U245" s="20"/>
    </row>
    <row r="246" spans="1:21" s="18" customFormat="1" ht="15" customHeight="1">
      <c r="A246" s="10">
        <f t="shared" si="25"/>
        <v>237</v>
      </c>
      <c r="B246" s="21" t="s">
        <v>184</v>
      </c>
      <c r="C246" s="42" t="s">
        <v>19</v>
      </c>
      <c r="D246" s="43"/>
      <c r="E246" s="21" t="s">
        <v>24</v>
      </c>
      <c r="F246" s="52"/>
      <c r="G246" s="19" t="s">
        <v>25</v>
      </c>
      <c r="H246" s="167">
        <v>6</v>
      </c>
      <c r="I246" s="104"/>
      <c r="J246" s="104"/>
      <c r="K246" s="104"/>
      <c r="L246" s="104"/>
      <c r="M246" s="104"/>
      <c r="N246" s="104">
        <v>3</v>
      </c>
      <c r="O246" s="121"/>
      <c r="P246" s="104"/>
      <c r="Q246" s="104"/>
    </row>
    <row r="247" spans="1:21" s="3" customFormat="1" ht="15" customHeight="1">
      <c r="A247" s="10">
        <f t="shared" si="25"/>
        <v>238</v>
      </c>
      <c r="B247" s="21" t="s">
        <v>185</v>
      </c>
      <c r="C247" s="14" t="s">
        <v>19</v>
      </c>
      <c r="D247" s="21"/>
      <c r="E247" s="21" t="s">
        <v>24</v>
      </c>
      <c r="F247" s="21"/>
      <c r="G247" s="19" t="s">
        <v>25</v>
      </c>
      <c r="H247" s="80"/>
      <c r="I247" s="84"/>
      <c r="J247" s="84"/>
      <c r="K247" s="94"/>
      <c r="L247" s="94"/>
      <c r="M247" s="84"/>
      <c r="N247" s="84"/>
      <c r="O247" s="84"/>
      <c r="P247" s="84"/>
      <c r="Q247" s="84"/>
    </row>
    <row r="248" spans="1:21" s="3" customFormat="1" ht="15" customHeight="1">
      <c r="A248" s="10">
        <f t="shared" si="25"/>
        <v>239</v>
      </c>
      <c r="B248" s="21" t="s">
        <v>186</v>
      </c>
      <c r="C248" s="14"/>
      <c r="D248" s="21"/>
      <c r="E248" s="21"/>
      <c r="F248" s="22"/>
      <c r="G248" s="19" t="s">
        <v>22</v>
      </c>
      <c r="H248" s="92">
        <v>10</v>
      </c>
      <c r="I248" s="87"/>
      <c r="J248" s="87"/>
      <c r="K248" s="187"/>
      <c r="L248" s="187"/>
      <c r="M248" s="87">
        <f>K248-L248</f>
        <v>0</v>
      </c>
      <c r="N248" s="87">
        <v>6</v>
      </c>
      <c r="O248" s="87">
        <v>5738.55</v>
      </c>
      <c r="P248" s="87">
        <v>5738.55</v>
      </c>
      <c r="Q248" s="90">
        <f>O248-P248</f>
        <v>0</v>
      </c>
      <c r="R248" s="20">
        <f t="shared" ref="R248:R249" si="31">P248+L248</f>
        <v>5738.55</v>
      </c>
      <c r="S248" s="20"/>
      <c r="U248" s="20"/>
    </row>
    <row r="249" spans="1:21" s="3" customFormat="1" ht="15" customHeight="1">
      <c r="A249" s="10">
        <f t="shared" si="25"/>
        <v>240</v>
      </c>
      <c r="B249" s="21" t="s">
        <v>187</v>
      </c>
      <c r="C249" s="14" t="s">
        <v>19</v>
      </c>
      <c r="D249" s="10"/>
      <c r="E249" s="21" t="s">
        <v>188</v>
      </c>
      <c r="F249" s="23"/>
      <c r="G249" s="19" t="s">
        <v>22</v>
      </c>
      <c r="H249" s="92">
        <v>14</v>
      </c>
      <c r="I249" s="87">
        <v>10</v>
      </c>
      <c r="J249" s="87">
        <v>10</v>
      </c>
      <c r="K249" s="87">
        <v>21476.71</v>
      </c>
      <c r="L249" s="87">
        <v>9109.0400000000009</v>
      </c>
      <c r="M249" s="87">
        <f>K249-L249</f>
        <v>12367.669999999998</v>
      </c>
      <c r="N249" s="87">
        <v>10</v>
      </c>
      <c r="O249" s="90">
        <f>16329.66+8180.87</f>
        <v>24510.53</v>
      </c>
      <c r="P249" s="90">
        <f>16329.66+8180.87</f>
        <v>24510.53</v>
      </c>
      <c r="Q249" s="90">
        <f>O249-P249</f>
        <v>0</v>
      </c>
      <c r="R249" s="20">
        <f t="shared" si="31"/>
        <v>33619.57</v>
      </c>
      <c r="S249" s="20"/>
      <c r="U249" s="20"/>
    </row>
    <row r="250" spans="1:21" s="3" customFormat="1" ht="15" customHeight="1">
      <c r="A250" s="10">
        <f t="shared" si="25"/>
        <v>241</v>
      </c>
      <c r="B250" s="21" t="s">
        <v>189</v>
      </c>
      <c r="C250" s="14"/>
      <c r="D250" s="10"/>
      <c r="E250" s="21"/>
      <c r="F250" s="23"/>
      <c r="G250" s="19" t="s">
        <v>25</v>
      </c>
      <c r="H250" s="80"/>
      <c r="I250" s="84"/>
      <c r="J250" s="84"/>
      <c r="K250" s="84"/>
      <c r="L250" s="84"/>
      <c r="M250" s="84"/>
      <c r="N250" s="84">
        <v>1</v>
      </c>
      <c r="O250" s="84"/>
      <c r="P250" s="84"/>
      <c r="Q250" s="138"/>
      <c r="R250" s="18"/>
    </row>
    <row r="251" spans="1:21" s="3" customFormat="1" ht="15" customHeight="1">
      <c r="A251" s="10">
        <f t="shared" si="25"/>
        <v>242</v>
      </c>
      <c r="B251" s="21" t="s">
        <v>190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/>
      <c r="J251" s="87"/>
      <c r="K251" s="87"/>
      <c r="L251" s="87"/>
      <c r="M251" s="87">
        <f>K251-L251</f>
        <v>0</v>
      </c>
      <c r="N251" s="87">
        <v>9</v>
      </c>
      <c r="O251" s="87">
        <f>2370.9+9635.1</f>
        <v>12006</v>
      </c>
      <c r="P251" s="87">
        <f>2370.9+9635.1</f>
        <v>12006</v>
      </c>
      <c r="Q251" s="90">
        <f>O251-P251</f>
        <v>0</v>
      </c>
      <c r="R251" s="20">
        <f t="shared" ref="R251:R252" si="32">P251+L251</f>
        <v>12006</v>
      </c>
      <c r="S251" s="20"/>
      <c r="U251" s="20"/>
    </row>
    <row r="252" spans="1:21" s="3" customFormat="1" ht="15" customHeight="1">
      <c r="A252" s="10">
        <f t="shared" si="25"/>
        <v>243</v>
      </c>
      <c r="B252" s="21" t="s">
        <v>191</v>
      </c>
      <c r="C252" s="14" t="s">
        <v>19</v>
      </c>
      <c r="D252" s="10"/>
      <c r="E252" s="21" t="s">
        <v>24</v>
      </c>
      <c r="F252" s="23"/>
      <c r="G252" s="19" t="s">
        <v>22</v>
      </c>
      <c r="H252" s="92">
        <v>10</v>
      </c>
      <c r="I252" s="87">
        <v>1</v>
      </c>
      <c r="J252" s="87">
        <v>1</v>
      </c>
      <c r="K252" s="90">
        <v>644.6</v>
      </c>
      <c r="L252" s="90">
        <v>644.6</v>
      </c>
      <c r="M252" s="87">
        <f>K252-L252</f>
        <v>0</v>
      </c>
      <c r="N252" s="87">
        <v>8</v>
      </c>
      <c r="O252" s="99">
        <f>15351.02+8013.74</f>
        <v>23364.760000000002</v>
      </c>
      <c r="P252" s="99">
        <f>15351.02+8013.74</f>
        <v>23364.760000000002</v>
      </c>
      <c r="Q252" s="90">
        <f>O252-P252</f>
        <v>0</v>
      </c>
      <c r="R252" s="20">
        <f t="shared" si="32"/>
        <v>24009.360000000001</v>
      </c>
      <c r="S252" s="20"/>
      <c r="U252" s="20"/>
    </row>
    <row r="253" spans="1:21" s="3" customFormat="1" ht="15" customHeight="1">
      <c r="A253" s="10">
        <f t="shared" si="25"/>
        <v>244</v>
      </c>
      <c r="B253" s="21" t="s">
        <v>192</v>
      </c>
      <c r="C253" s="14"/>
      <c r="D253" s="10"/>
      <c r="E253" s="21"/>
      <c r="F253" s="22"/>
      <c r="G253" s="19" t="s">
        <v>33</v>
      </c>
      <c r="H253" s="80"/>
      <c r="I253" s="84"/>
      <c r="J253" s="84"/>
      <c r="K253" s="138"/>
      <c r="L253" s="138"/>
      <c r="M253" s="84"/>
      <c r="N253" s="84"/>
      <c r="O253" s="95"/>
      <c r="P253" s="84"/>
      <c r="Q253" s="138"/>
      <c r="R253" s="18"/>
    </row>
    <row r="254" spans="1:21" s="3" customFormat="1" ht="15" customHeight="1">
      <c r="A254" s="10">
        <f t="shared" si="25"/>
        <v>245</v>
      </c>
      <c r="B254" s="21" t="s">
        <v>192</v>
      </c>
      <c r="C254" s="14"/>
      <c r="D254" s="10"/>
      <c r="E254" s="21"/>
      <c r="F254" s="23"/>
      <c r="G254" s="19" t="s">
        <v>25</v>
      </c>
      <c r="H254" s="80">
        <v>9</v>
      </c>
      <c r="I254" s="84"/>
      <c r="J254" s="84"/>
      <c r="K254" s="84"/>
      <c r="L254" s="84"/>
      <c r="M254" s="84"/>
      <c r="N254" s="84">
        <v>4</v>
      </c>
      <c r="O254" s="95"/>
      <c r="P254" s="95"/>
      <c r="Q254" s="138"/>
      <c r="R254" s="18"/>
    </row>
    <row r="255" spans="1:21" s="3" customFormat="1" ht="15" customHeight="1">
      <c r="A255" s="10">
        <f t="shared" si="25"/>
        <v>246</v>
      </c>
      <c r="B255" s="21" t="s">
        <v>192</v>
      </c>
      <c r="C255" s="14"/>
      <c r="D255" s="10"/>
      <c r="E255" s="21"/>
      <c r="F255" s="23"/>
      <c r="G255" s="19" t="s">
        <v>22</v>
      </c>
      <c r="H255" s="92">
        <v>10</v>
      </c>
      <c r="I255" s="87">
        <v>3</v>
      </c>
      <c r="J255" s="87">
        <v>3</v>
      </c>
      <c r="K255" s="90">
        <v>4506.6400000000003</v>
      </c>
      <c r="L255" s="90"/>
      <c r="M255" s="87">
        <f>K255-L255</f>
        <v>4506.6400000000003</v>
      </c>
      <c r="N255" s="87">
        <v>15</v>
      </c>
      <c r="O255" s="99">
        <f>5645.63+7778.64</f>
        <v>13424.27</v>
      </c>
      <c r="P255" s="99">
        <v>5645.63</v>
      </c>
      <c r="Q255" s="90">
        <f>O255-P255</f>
        <v>7778.64</v>
      </c>
      <c r="R255" s="20">
        <f>P255+L255</f>
        <v>5645.63</v>
      </c>
      <c r="S255" s="20"/>
      <c r="U255" s="20"/>
    </row>
    <row r="256" spans="1:21" s="3" customFormat="1" ht="15" customHeight="1">
      <c r="A256" s="10">
        <f t="shared" si="25"/>
        <v>247</v>
      </c>
      <c r="B256" s="21" t="s">
        <v>192</v>
      </c>
      <c r="C256" s="14"/>
      <c r="D256" s="10"/>
      <c r="E256" s="21"/>
      <c r="F256" s="23"/>
      <c r="G256" s="19" t="s">
        <v>47</v>
      </c>
      <c r="H256" s="92">
        <v>1</v>
      </c>
      <c r="I256" s="87"/>
      <c r="J256" s="87"/>
      <c r="K256" s="90"/>
      <c r="L256" s="90"/>
      <c r="M256" s="87"/>
      <c r="N256" s="87"/>
      <c r="O256" s="93"/>
      <c r="P256" s="93"/>
      <c r="Q256" s="90"/>
      <c r="R256" s="18"/>
    </row>
    <row r="257" spans="1:1021" s="3" customFormat="1" ht="15" customHeight="1">
      <c r="A257" s="10">
        <f t="shared" si="25"/>
        <v>248</v>
      </c>
      <c r="B257" s="21" t="s">
        <v>192</v>
      </c>
      <c r="C257" s="14"/>
      <c r="D257" s="10"/>
      <c r="E257" s="21"/>
      <c r="F257" s="23"/>
      <c r="G257" s="19" t="s">
        <v>21</v>
      </c>
      <c r="H257" s="92"/>
      <c r="I257" s="87"/>
      <c r="J257" s="87"/>
      <c r="K257" s="87"/>
      <c r="L257" s="87"/>
      <c r="M257" s="87"/>
      <c r="N257" s="87"/>
      <c r="O257" s="99"/>
      <c r="P257" s="90"/>
      <c r="Q257" s="90"/>
    </row>
    <row r="258" spans="1:1021" s="3" customFormat="1" ht="15" customHeight="1">
      <c r="A258" s="10">
        <f t="shared" si="25"/>
        <v>249</v>
      </c>
      <c r="B258" s="54" t="s">
        <v>193</v>
      </c>
      <c r="C258" s="14"/>
      <c r="D258" s="10"/>
      <c r="E258" s="21"/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18"/>
    </row>
    <row r="259" spans="1:1021" s="3" customFormat="1" ht="15" customHeight="1">
      <c r="A259" s="10">
        <f t="shared" si="25"/>
        <v>250</v>
      </c>
      <c r="B259" s="21" t="s">
        <v>194</v>
      </c>
      <c r="C259" s="14" t="s">
        <v>19</v>
      </c>
      <c r="D259" s="10"/>
      <c r="E259" s="35" t="s">
        <v>24</v>
      </c>
      <c r="F259" s="22"/>
      <c r="G259" s="19" t="s">
        <v>25</v>
      </c>
      <c r="H259" s="80"/>
      <c r="I259" s="104"/>
      <c r="J259" s="104"/>
      <c r="K259" s="104"/>
      <c r="L259" s="104"/>
      <c r="M259" s="104"/>
      <c r="N259" s="104"/>
      <c r="O259" s="104"/>
      <c r="P259" s="104"/>
      <c r="Q259" s="104"/>
      <c r="R259" s="20"/>
      <c r="S259" s="20"/>
      <c r="U259" s="20"/>
    </row>
    <row r="260" spans="1:1021" s="3" customFormat="1" ht="15" customHeight="1">
      <c r="A260" s="10">
        <f t="shared" si="25"/>
        <v>251</v>
      </c>
      <c r="B260" s="21" t="s">
        <v>195</v>
      </c>
      <c r="C260" s="14" t="s">
        <v>19</v>
      </c>
      <c r="D260" s="10"/>
      <c r="E260" s="21" t="s">
        <v>196</v>
      </c>
      <c r="F260" s="23"/>
      <c r="G260" s="19" t="s">
        <v>22</v>
      </c>
      <c r="H260" s="92">
        <v>39</v>
      </c>
      <c r="I260" s="87">
        <v>7</v>
      </c>
      <c r="J260" s="87">
        <v>7</v>
      </c>
      <c r="K260" s="87">
        <v>13060.31</v>
      </c>
      <c r="L260" s="87">
        <v>13060.31</v>
      </c>
      <c r="M260" s="87">
        <f>K260-L260</f>
        <v>0</v>
      </c>
      <c r="N260" s="87">
        <v>48</v>
      </c>
      <c r="O260" s="99">
        <v>130547.43</v>
      </c>
      <c r="P260" s="99">
        <v>130547.43</v>
      </c>
      <c r="Q260" s="90">
        <f>O260-P260</f>
        <v>0</v>
      </c>
      <c r="R260" s="20">
        <f t="shared" ref="R260:R261" si="33">P260+L260</f>
        <v>143607.74</v>
      </c>
      <c r="S260" s="20"/>
      <c r="U260" s="20"/>
    </row>
    <row r="261" spans="1:1021" s="3" customFormat="1" ht="15" customHeight="1">
      <c r="A261" s="10">
        <f t="shared" si="25"/>
        <v>252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3"/>
      <c r="G261" s="19" t="s">
        <v>22</v>
      </c>
      <c r="H261" s="116">
        <v>11</v>
      </c>
      <c r="I261" s="117"/>
      <c r="J261" s="117"/>
      <c r="K261" s="117"/>
      <c r="L261" s="117"/>
      <c r="M261" s="87">
        <f>K261-L261</f>
        <v>0</v>
      </c>
      <c r="N261" s="117">
        <v>10</v>
      </c>
      <c r="O261" s="118">
        <f>25523.81+1114.06</f>
        <v>26637.870000000003</v>
      </c>
      <c r="P261" s="118">
        <v>25523.81</v>
      </c>
      <c r="Q261" s="90">
        <f>O261-P261</f>
        <v>1114.0600000000013</v>
      </c>
      <c r="R261" s="20">
        <f t="shared" si="33"/>
        <v>25523.81</v>
      </c>
    </row>
    <row r="262" spans="1:1021" s="3" customFormat="1" ht="15" customHeight="1">
      <c r="A262" s="10">
        <f t="shared" si="25"/>
        <v>253</v>
      </c>
      <c r="B262" s="21" t="s">
        <v>197</v>
      </c>
      <c r="C262" s="14" t="s">
        <v>54</v>
      </c>
      <c r="D262" s="10" t="s">
        <v>69</v>
      </c>
      <c r="E262" s="21" t="s">
        <v>24</v>
      </c>
      <c r="F262" s="21"/>
      <c r="G262" s="19" t="s">
        <v>25</v>
      </c>
      <c r="H262" s="80"/>
      <c r="I262" s="84"/>
      <c r="J262" s="84"/>
      <c r="K262" s="84"/>
      <c r="L262" s="84"/>
      <c r="M262" s="84"/>
      <c r="N262" s="155"/>
      <c r="O262" s="155"/>
      <c r="P262" s="155"/>
      <c r="Q262" s="84"/>
      <c r="R262" s="20"/>
      <c r="S262" s="20"/>
      <c r="U262" s="20"/>
    </row>
    <row r="263" spans="1:1021" s="3" customFormat="1" ht="15" customHeight="1">
      <c r="A263" s="10">
        <f t="shared" si="25"/>
        <v>254</v>
      </c>
      <c r="B263" s="21" t="s">
        <v>198</v>
      </c>
      <c r="C263" s="14" t="s">
        <v>19</v>
      </c>
      <c r="D263" s="10"/>
      <c r="E263" s="21" t="s">
        <v>199</v>
      </c>
      <c r="F263" s="23"/>
      <c r="G263" s="19" t="s">
        <v>22</v>
      </c>
      <c r="H263" s="92"/>
      <c r="I263" s="87"/>
      <c r="J263" s="87"/>
      <c r="K263" s="87"/>
      <c r="L263" s="87"/>
      <c r="M263" s="87">
        <f>K263-L263</f>
        <v>0</v>
      </c>
      <c r="N263" s="87"/>
      <c r="O263" s="99"/>
      <c r="P263" s="99"/>
      <c r="Q263" s="90">
        <f>O263-P263</f>
        <v>0</v>
      </c>
      <c r="R263" s="20">
        <f>P263+L263</f>
        <v>0</v>
      </c>
    </row>
    <row r="264" spans="1:1021" s="3" customFormat="1" ht="15" customHeight="1">
      <c r="A264" s="10">
        <f t="shared" si="25"/>
        <v>255</v>
      </c>
      <c r="B264" s="21" t="s">
        <v>198</v>
      </c>
      <c r="C264" s="14" t="s">
        <v>19</v>
      </c>
      <c r="D264" s="10"/>
      <c r="E264" s="21" t="s">
        <v>199</v>
      </c>
      <c r="F264" s="22"/>
      <c r="G264" s="19" t="s">
        <v>21</v>
      </c>
      <c r="H264" s="80"/>
      <c r="I264" s="115"/>
      <c r="J264" s="127"/>
      <c r="K264" s="143"/>
      <c r="L264" s="143"/>
      <c r="M264" s="127"/>
      <c r="N264" s="84"/>
      <c r="O264" s="95"/>
      <c r="P264" s="95"/>
      <c r="Q264" s="84"/>
      <c r="R264" s="18"/>
    </row>
    <row r="265" spans="1:1021" s="3" customFormat="1" ht="15" customHeight="1">
      <c r="A265" s="10">
        <f t="shared" si="25"/>
        <v>256</v>
      </c>
      <c r="B265" s="21" t="s">
        <v>200</v>
      </c>
      <c r="C265" s="14" t="s">
        <v>19</v>
      </c>
      <c r="D265" s="10"/>
      <c r="E265" s="21" t="s">
        <v>78</v>
      </c>
      <c r="F265" s="34"/>
      <c r="G265" s="19" t="s">
        <v>22</v>
      </c>
      <c r="H265" s="80"/>
      <c r="I265" s="115"/>
      <c r="J265" s="127"/>
      <c r="K265" s="143"/>
      <c r="L265" s="143"/>
      <c r="M265" s="127"/>
      <c r="N265" s="84">
        <v>1</v>
      </c>
      <c r="O265" s="138">
        <v>1344.7</v>
      </c>
      <c r="P265" s="84"/>
      <c r="Q265" s="136">
        <v>0</v>
      </c>
      <c r="R265" s="18"/>
    </row>
    <row r="266" spans="1:1021" s="3" customFormat="1" ht="15" customHeight="1">
      <c r="A266" s="10">
        <f t="shared" si="25"/>
        <v>257</v>
      </c>
      <c r="B266" s="21" t="s">
        <v>200</v>
      </c>
      <c r="C266" s="14" t="s">
        <v>19</v>
      </c>
      <c r="D266" s="10"/>
      <c r="E266" s="21" t="s">
        <v>78</v>
      </c>
      <c r="F266" s="34"/>
      <c r="G266" s="19" t="s">
        <v>47</v>
      </c>
      <c r="H266" s="80"/>
      <c r="I266" s="134"/>
      <c r="J266" s="134"/>
      <c r="K266" s="135"/>
      <c r="L266" s="135"/>
      <c r="M266" s="134"/>
      <c r="N266" s="134">
        <v>3</v>
      </c>
      <c r="O266" s="136">
        <v>12612</v>
      </c>
      <c r="P266" s="230">
        <v>12612</v>
      </c>
      <c r="Q266" s="136">
        <v>0</v>
      </c>
    </row>
    <row r="267" spans="1:1021" s="3" customFormat="1" ht="15" customHeight="1">
      <c r="A267" s="10">
        <f t="shared" si="25"/>
        <v>258</v>
      </c>
      <c r="B267" s="21" t="s">
        <v>201</v>
      </c>
      <c r="C267" s="14" t="s">
        <v>19</v>
      </c>
      <c r="D267" s="10"/>
      <c r="E267" s="21"/>
      <c r="F267" s="44"/>
      <c r="G267" s="19" t="s">
        <v>22</v>
      </c>
      <c r="H267" s="92">
        <v>7</v>
      </c>
      <c r="I267" s="87">
        <v>4</v>
      </c>
      <c r="J267" s="87">
        <v>4</v>
      </c>
      <c r="K267" s="90">
        <v>3044.75</v>
      </c>
      <c r="L267" s="90">
        <v>3044.75</v>
      </c>
      <c r="M267" s="87">
        <f>K267-L267</f>
        <v>0</v>
      </c>
      <c r="N267" s="175">
        <v>6</v>
      </c>
      <c r="O267" s="175">
        <f>15838.96+6303.06</f>
        <v>22142.02</v>
      </c>
      <c r="P267" s="175">
        <f>15838.96+6303.06</f>
        <v>22142.02</v>
      </c>
      <c r="Q267" s="90">
        <f>O267-P267</f>
        <v>0</v>
      </c>
      <c r="R267" s="20">
        <f>P267+L267</f>
        <v>25186.77</v>
      </c>
      <c r="S267" s="20"/>
      <c r="U267" s="20"/>
    </row>
    <row r="268" spans="1:1021" s="3" customFormat="1" ht="15" customHeight="1">
      <c r="A268" s="10">
        <f t="shared" si="25"/>
        <v>259</v>
      </c>
      <c r="B268" s="55" t="s">
        <v>201</v>
      </c>
      <c r="C268" s="14" t="s">
        <v>19</v>
      </c>
      <c r="D268" s="43"/>
      <c r="E268" s="35"/>
      <c r="F268" s="56"/>
      <c r="G268" s="19" t="s">
        <v>25</v>
      </c>
      <c r="H268" s="195">
        <v>2</v>
      </c>
      <c r="I268" s="104"/>
      <c r="J268" s="104"/>
      <c r="K268" s="104"/>
      <c r="L268" s="104"/>
      <c r="M268" s="104"/>
      <c r="N268" s="104">
        <v>7</v>
      </c>
      <c r="O268" s="121"/>
      <c r="P268" s="104"/>
      <c r="Q268" s="84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</row>
    <row r="269" spans="1:1021" s="3" customFormat="1" ht="15" customHeight="1">
      <c r="A269" s="10">
        <f t="shared" ref="A269:A270" si="34">A268+1</f>
        <v>260</v>
      </c>
      <c r="B269" s="21" t="s">
        <v>202</v>
      </c>
      <c r="C269" s="14"/>
      <c r="D269" s="43"/>
      <c r="E269" s="21"/>
      <c r="F269" s="23"/>
      <c r="G269" s="19" t="s">
        <v>25</v>
      </c>
      <c r="H269" s="167">
        <v>20</v>
      </c>
      <c r="I269" s="84">
        <v>2</v>
      </c>
      <c r="J269" s="84">
        <v>2</v>
      </c>
      <c r="K269" s="84"/>
      <c r="L269" s="84"/>
      <c r="M269" s="84"/>
      <c r="N269" s="84">
        <v>5</v>
      </c>
      <c r="O269" s="84"/>
      <c r="P269" s="84"/>
      <c r="Q269" s="138"/>
      <c r="R269" s="18"/>
    </row>
    <row r="270" spans="1:1021" s="3" customFormat="1" ht="15" customHeight="1">
      <c r="A270" s="10">
        <f t="shared" si="34"/>
        <v>261</v>
      </c>
      <c r="B270" s="21" t="s">
        <v>203</v>
      </c>
      <c r="C270" s="14" t="s">
        <v>19</v>
      </c>
      <c r="D270" s="43"/>
      <c r="E270" s="21" t="s">
        <v>204</v>
      </c>
      <c r="F270" s="23"/>
      <c r="G270" s="19" t="s">
        <v>22</v>
      </c>
      <c r="H270" s="177"/>
      <c r="I270" s="87"/>
      <c r="J270" s="87"/>
      <c r="K270" s="87"/>
      <c r="L270" s="87"/>
      <c r="M270" s="87">
        <f>K270-L270</f>
        <v>0</v>
      </c>
      <c r="N270" s="87"/>
      <c r="O270" s="87"/>
      <c r="P270" s="87"/>
      <c r="Q270" s="90">
        <f>O270-P270</f>
        <v>0</v>
      </c>
      <c r="R270" s="20">
        <f t="shared" ref="R270:R271" si="35">P270+L270</f>
        <v>0</v>
      </c>
      <c r="S270" s="20"/>
      <c r="U270" s="20"/>
    </row>
    <row r="271" spans="1:1021" s="3" customFormat="1" ht="15" customHeight="1">
      <c r="A271" s="10">
        <f t="shared" ref="A271:A320" si="36">A270+1</f>
        <v>262</v>
      </c>
      <c r="B271" s="21" t="s">
        <v>205</v>
      </c>
      <c r="C271" s="14" t="s">
        <v>19</v>
      </c>
      <c r="D271" s="43"/>
      <c r="E271" s="21" t="s">
        <v>204</v>
      </c>
      <c r="F271" s="23"/>
      <c r="G271" s="19" t="s">
        <v>22</v>
      </c>
      <c r="H271" s="177"/>
      <c r="I271" s="87"/>
      <c r="J271" s="87"/>
      <c r="K271" s="87"/>
      <c r="L271" s="87"/>
      <c r="M271" s="87">
        <f>K271-L271</f>
        <v>0</v>
      </c>
      <c r="N271" s="87"/>
      <c r="O271" s="87"/>
      <c r="P271" s="87"/>
      <c r="Q271" s="90">
        <f>O271-P271</f>
        <v>0</v>
      </c>
      <c r="R271" s="20">
        <f t="shared" si="35"/>
        <v>0</v>
      </c>
      <c r="S271" s="20"/>
      <c r="U271" s="20"/>
    </row>
    <row r="272" spans="1:1021" s="3" customFormat="1" ht="15" customHeight="1">
      <c r="A272" s="10">
        <f t="shared" si="36"/>
        <v>263</v>
      </c>
      <c r="B272" s="21" t="s">
        <v>205</v>
      </c>
      <c r="C272" s="14" t="s">
        <v>19</v>
      </c>
      <c r="D272" s="21"/>
      <c r="E272" s="21" t="s">
        <v>24</v>
      </c>
      <c r="F272" s="21"/>
      <c r="G272" s="19" t="s">
        <v>33</v>
      </c>
      <c r="H272" s="80">
        <v>4</v>
      </c>
      <c r="I272" s="103"/>
      <c r="J272" s="103"/>
      <c r="K272" s="104"/>
      <c r="L272" s="104"/>
      <c r="M272" s="103"/>
      <c r="N272" s="155">
        <v>3</v>
      </c>
      <c r="O272" s="155">
        <v>11136.2</v>
      </c>
      <c r="P272" s="155">
        <v>11136.2</v>
      </c>
      <c r="Q272" s="84"/>
    </row>
    <row r="273" spans="1:1021" s="3" customFormat="1" ht="15" customHeight="1">
      <c r="A273" s="10">
        <f t="shared" si="36"/>
        <v>264</v>
      </c>
      <c r="B273" s="13" t="s">
        <v>205</v>
      </c>
      <c r="C273" s="14" t="s">
        <v>19</v>
      </c>
      <c r="D273" s="21"/>
      <c r="E273" s="21" t="s">
        <v>204</v>
      </c>
      <c r="F273" s="13"/>
      <c r="G273" s="17" t="s">
        <v>25</v>
      </c>
      <c r="H273" s="162">
        <v>8</v>
      </c>
      <c r="I273" s="196"/>
      <c r="J273" s="196"/>
      <c r="K273" s="197"/>
      <c r="L273" s="197"/>
      <c r="M273" s="84"/>
      <c r="N273" s="196">
        <v>4</v>
      </c>
      <c r="O273" s="198"/>
      <c r="P273" s="198"/>
      <c r="Q273" s="84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8"/>
      <c r="ALB273" s="18"/>
      <c r="ALC273" s="18"/>
      <c r="ALD273" s="18"/>
      <c r="ALE273" s="18"/>
      <c r="ALF273" s="18"/>
      <c r="ALG273" s="18"/>
      <c r="ALH273" s="18"/>
      <c r="ALI273" s="18"/>
      <c r="ALJ273" s="18"/>
      <c r="ALK273" s="18"/>
      <c r="ALL273" s="18"/>
      <c r="ALM273" s="18"/>
      <c r="ALN273" s="18"/>
      <c r="ALO273" s="18"/>
      <c r="ALP273" s="18"/>
      <c r="ALQ273" s="18"/>
      <c r="ALR273" s="18"/>
      <c r="ALS273" s="18"/>
      <c r="ALT273" s="18"/>
      <c r="ALU273" s="18"/>
      <c r="ALV273" s="18"/>
      <c r="ALW273" s="18"/>
      <c r="ALX273" s="18"/>
      <c r="ALY273" s="18"/>
      <c r="ALZ273" s="18"/>
      <c r="AMA273" s="18"/>
      <c r="AMB273" s="18"/>
      <c r="AMC273" s="18"/>
      <c r="AMD273" s="18"/>
      <c r="AME273" s="18"/>
      <c r="AMF273" s="18"/>
      <c r="AMG273" s="18"/>
    </row>
    <row r="274" spans="1:1021" s="3" customFormat="1" ht="15" customHeight="1">
      <c r="A274" s="10">
        <f t="shared" si="36"/>
        <v>265</v>
      </c>
      <c r="B274" s="55" t="s">
        <v>206</v>
      </c>
      <c r="C274" s="42" t="s">
        <v>19</v>
      </c>
      <c r="D274" s="43"/>
      <c r="E274" s="35" t="s">
        <v>207</v>
      </c>
      <c r="F274" s="57"/>
      <c r="G274" s="17" t="s">
        <v>22</v>
      </c>
      <c r="H274" s="199"/>
      <c r="I274" s="200"/>
      <c r="J274" s="200"/>
      <c r="K274" s="200"/>
      <c r="L274" s="200"/>
      <c r="M274" s="87">
        <f>K274-L274</f>
        <v>0</v>
      </c>
      <c r="N274" s="200"/>
      <c r="O274" s="200"/>
      <c r="P274" s="200"/>
      <c r="Q274" s="90">
        <f>O274-P274</f>
        <v>0</v>
      </c>
      <c r="R274" s="20">
        <f>P274+L274</f>
        <v>0</v>
      </c>
      <c r="S274" s="20"/>
      <c r="T274" s="18"/>
      <c r="U274" s="20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</row>
    <row r="275" spans="1:1021" s="3" customFormat="1" ht="15" customHeight="1">
      <c r="A275" s="10">
        <f t="shared" si="36"/>
        <v>266</v>
      </c>
      <c r="B275" s="21" t="s">
        <v>206</v>
      </c>
      <c r="C275" s="42" t="s">
        <v>19</v>
      </c>
      <c r="D275" s="43"/>
      <c r="E275" s="35" t="s">
        <v>207</v>
      </c>
      <c r="F275" s="52"/>
      <c r="G275" s="19" t="s">
        <v>25</v>
      </c>
      <c r="H275" s="167"/>
      <c r="I275" s="84"/>
      <c r="J275" s="84"/>
      <c r="K275" s="84"/>
      <c r="L275" s="84"/>
      <c r="M275" s="84"/>
      <c r="N275" s="198"/>
      <c r="O275" s="198"/>
      <c r="P275" s="198"/>
      <c r="Q275" s="84"/>
    </row>
    <row r="276" spans="1:1021" s="3" customFormat="1" ht="15" customHeight="1">
      <c r="A276" s="10">
        <f t="shared" si="36"/>
        <v>267</v>
      </c>
      <c r="B276" s="21" t="s">
        <v>208</v>
      </c>
      <c r="C276" s="14" t="s">
        <v>19</v>
      </c>
      <c r="D276" s="10"/>
      <c r="E276" s="21" t="s">
        <v>147</v>
      </c>
      <c r="F276" s="23"/>
      <c r="G276" s="19" t="s">
        <v>22</v>
      </c>
      <c r="H276" s="92">
        <v>3</v>
      </c>
      <c r="I276" s="87"/>
      <c r="J276" s="87"/>
      <c r="K276" s="87"/>
      <c r="L276" s="87"/>
      <c r="M276" s="87">
        <f>K276-L276</f>
        <v>0</v>
      </c>
      <c r="N276" s="87">
        <v>18</v>
      </c>
      <c r="O276" s="87">
        <v>30585.72</v>
      </c>
      <c r="P276" s="87">
        <v>30585.72</v>
      </c>
      <c r="Q276" s="90">
        <f>O276-P276</f>
        <v>0</v>
      </c>
      <c r="R276" s="20">
        <f t="shared" ref="R276:R278" si="37">P276+L276</f>
        <v>30585.72</v>
      </c>
      <c r="S276" s="20"/>
      <c r="U276" s="20"/>
    </row>
    <row r="277" spans="1:1021" s="3" customFormat="1" ht="15" customHeight="1">
      <c r="A277" s="10">
        <f t="shared" si="36"/>
        <v>268</v>
      </c>
      <c r="B277" s="21" t="s">
        <v>209</v>
      </c>
      <c r="C277" s="14" t="s">
        <v>19</v>
      </c>
      <c r="D277" s="10"/>
      <c r="E277" s="21" t="s">
        <v>24</v>
      </c>
      <c r="F277" s="23"/>
      <c r="G277" s="19" t="s">
        <v>22</v>
      </c>
      <c r="H277" s="92"/>
      <c r="I277" s="87"/>
      <c r="J277" s="87"/>
      <c r="K277" s="87"/>
      <c r="L277" s="87"/>
      <c r="M277" s="87">
        <f>K277-L277</f>
        <v>0</v>
      </c>
      <c r="N277" s="87"/>
      <c r="O277" s="87"/>
      <c r="P277" s="87"/>
      <c r="Q277" s="90">
        <f>O277-P277</f>
        <v>0</v>
      </c>
      <c r="R277" s="20">
        <f t="shared" si="37"/>
        <v>0</v>
      </c>
      <c r="S277" s="20"/>
      <c r="U277" s="20"/>
    </row>
    <row r="278" spans="1:1021" s="3" customFormat="1" ht="15" customHeight="1">
      <c r="A278" s="10">
        <f t="shared" si="36"/>
        <v>269</v>
      </c>
      <c r="B278" s="21" t="s">
        <v>243</v>
      </c>
      <c r="C278" s="14"/>
      <c r="D278" s="10"/>
      <c r="E278" s="21"/>
      <c r="F278" s="23"/>
      <c r="G278" s="19" t="s">
        <v>22</v>
      </c>
      <c r="H278" s="92">
        <v>3</v>
      </c>
      <c r="I278" s="87"/>
      <c r="J278" s="87"/>
      <c r="K278" s="87"/>
      <c r="L278" s="87"/>
      <c r="M278" s="87"/>
      <c r="N278" s="87"/>
      <c r="O278" s="87"/>
      <c r="P278" s="87"/>
      <c r="Q278" s="90"/>
      <c r="R278" s="20">
        <f t="shared" si="37"/>
        <v>0</v>
      </c>
      <c r="S278" s="20"/>
      <c r="U278" s="20"/>
    </row>
    <row r="279" spans="1:1021" s="3" customFormat="1" ht="15" customHeight="1">
      <c r="A279" s="10">
        <f t="shared" si="36"/>
        <v>270</v>
      </c>
      <c r="B279" s="21" t="s">
        <v>243</v>
      </c>
      <c r="C279" s="14"/>
      <c r="D279" s="10"/>
      <c r="E279" s="21"/>
      <c r="F279" s="23"/>
      <c r="G279" s="19" t="s">
        <v>25</v>
      </c>
      <c r="H279" s="92">
        <v>7</v>
      </c>
      <c r="I279" s="87">
        <v>1</v>
      </c>
      <c r="J279" s="87">
        <v>1</v>
      </c>
      <c r="K279" s="90"/>
      <c r="L279" s="90"/>
      <c r="M279" s="87"/>
      <c r="N279" s="146"/>
      <c r="O279" s="201"/>
      <c r="P279" s="201"/>
      <c r="Q279" s="90"/>
      <c r="R279" s="20"/>
      <c r="S279" s="20"/>
      <c r="U279" s="20"/>
    </row>
    <row r="280" spans="1:1021" s="3" customFormat="1" ht="15" customHeight="1">
      <c r="A280" s="10">
        <f t="shared" si="36"/>
        <v>271</v>
      </c>
      <c r="B280" s="21" t="s">
        <v>258</v>
      </c>
      <c r="C280" s="14"/>
      <c r="D280" s="10"/>
      <c r="E280" s="21"/>
      <c r="F280" s="22"/>
      <c r="G280" s="19" t="s">
        <v>47</v>
      </c>
      <c r="H280" s="116">
        <v>3</v>
      </c>
      <c r="I280" s="117"/>
      <c r="J280" s="117"/>
      <c r="K280" s="117"/>
      <c r="L280" s="117"/>
      <c r="M280" s="117"/>
      <c r="N280" s="117"/>
      <c r="O280" s="99"/>
      <c r="P280" s="90"/>
      <c r="Q280" s="119"/>
      <c r="R280" s="20"/>
      <c r="S280" s="20"/>
      <c r="U280" s="20"/>
    </row>
    <row r="281" spans="1:1021" s="3" customFormat="1" ht="15" customHeight="1">
      <c r="A281" s="10">
        <f t="shared" si="36"/>
        <v>272</v>
      </c>
      <c r="B281" s="21" t="s">
        <v>210</v>
      </c>
      <c r="C281" s="14" t="s">
        <v>19</v>
      </c>
      <c r="D281" s="10"/>
      <c r="E281" s="21" t="s">
        <v>24</v>
      </c>
      <c r="F281" s="23"/>
      <c r="G281" s="19" t="s">
        <v>22</v>
      </c>
      <c r="H281" s="116">
        <v>6</v>
      </c>
      <c r="I281" s="87">
        <v>2</v>
      </c>
      <c r="J281" s="87">
        <v>2</v>
      </c>
      <c r="K281" s="90">
        <v>882.84</v>
      </c>
      <c r="L281" s="90">
        <v>882.84</v>
      </c>
      <c r="M281" s="87">
        <f t="shared" ref="M281" si="38">K281-L281</f>
        <v>0</v>
      </c>
      <c r="N281" s="146">
        <v>6</v>
      </c>
      <c r="O281" s="201">
        <v>7969.29</v>
      </c>
      <c r="P281" s="201">
        <v>7969.29</v>
      </c>
      <c r="Q281" s="119">
        <f>O281-P281</f>
        <v>0</v>
      </c>
      <c r="R281" s="20">
        <f>P281+L281</f>
        <v>8852.1299999999992</v>
      </c>
    </row>
    <row r="282" spans="1:1021" s="3" customFormat="1" ht="15" customHeight="1">
      <c r="A282" s="10">
        <f t="shared" si="36"/>
        <v>273</v>
      </c>
      <c r="B282" s="21" t="s">
        <v>210</v>
      </c>
      <c r="C282" s="14" t="s">
        <v>19</v>
      </c>
      <c r="D282" s="10"/>
      <c r="E282" s="21" t="s">
        <v>24</v>
      </c>
      <c r="F282" s="22"/>
      <c r="G282" s="19" t="s">
        <v>25</v>
      </c>
      <c r="H282" s="80"/>
      <c r="I282" s="84"/>
      <c r="J282" s="84"/>
      <c r="K282" s="84"/>
      <c r="L282" s="84"/>
      <c r="M282" s="84"/>
      <c r="N282" s="104"/>
      <c r="O282" s="104"/>
      <c r="P282" s="104"/>
      <c r="Q282" s="84"/>
    </row>
    <row r="283" spans="1:1021" s="3" customFormat="1" ht="15" customHeight="1">
      <c r="A283" s="10">
        <f t="shared" si="36"/>
        <v>274</v>
      </c>
      <c r="B283" s="21" t="s">
        <v>211</v>
      </c>
      <c r="C283" s="14" t="s">
        <v>19</v>
      </c>
      <c r="D283" s="10"/>
      <c r="E283" s="21"/>
      <c r="F283" s="22"/>
      <c r="G283" s="19" t="s">
        <v>21</v>
      </c>
      <c r="H283" s="80"/>
      <c r="I283" s="115"/>
      <c r="J283" s="127"/>
      <c r="K283" s="143"/>
      <c r="L283" s="143"/>
      <c r="M283" s="127"/>
      <c r="N283" s="202"/>
      <c r="O283" s="203"/>
      <c r="P283" s="203"/>
      <c r="Q283" s="84"/>
      <c r="R283" s="20"/>
      <c r="S283" s="20"/>
      <c r="U283" s="20"/>
    </row>
    <row r="284" spans="1:1021" s="3" customFormat="1" ht="15" customHeight="1">
      <c r="A284" s="10">
        <f t="shared" si="36"/>
        <v>275</v>
      </c>
      <c r="B284" s="21" t="s">
        <v>212</v>
      </c>
      <c r="C284" s="14"/>
      <c r="D284" s="10"/>
      <c r="E284" s="21"/>
      <c r="F284" s="22"/>
      <c r="G284" s="19" t="s">
        <v>22</v>
      </c>
      <c r="H284" s="92">
        <v>8</v>
      </c>
      <c r="I284" s="165"/>
      <c r="J284" s="204"/>
      <c r="K284" s="204"/>
      <c r="L284" s="204"/>
      <c r="M284" s="87">
        <f>K284-L284</f>
        <v>0</v>
      </c>
      <c r="N284" s="146">
        <v>6</v>
      </c>
      <c r="O284" s="201">
        <f>9522.11+2639.63</f>
        <v>12161.740000000002</v>
      </c>
      <c r="P284" s="201">
        <v>9522.11</v>
      </c>
      <c r="Q284" s="90">
        <f>O284-P284</f>
        <v>2639.630000000001</v>
      </c>
      <c r="R284" s="20">
        <f>P284+L284</f>
        <v>9522.11</v>
      </c>
      <c r="S284" s="20"/>
      <c r="U284" s="20"/>
    </row>
    <row r="285" spans="1:1021" s="3" customFormat="1" ht="15" customHeight="1">
      <c r="A285" s="10">
        <f t="shared" si="36"/>
        <v>276</v>
      </c>
      <c r="B285" s="34" t="s">
        <v>212</v>
      </c>
      <c r="C285" s="14"/>
      <c r="D285" s="58"/>
      <c r="E285" s="21"/>
      <c r="F285" s="23"/>
      <c r="G285" s="19" t="s">
        <v>25</v>
      </c>
      <c r="H285" s="177">
        <v>4</v>
      </c>
      <c r="I285" s="87"/>
      <c r="J285" s="87"/>
      <c r="K285" s="87"/>
      <c r="L285" s="87"/>
      <c r="M285" s="87"/>
      <c r="N285" s="87">
        <v>1</v>
      </c>
      <c r="O285" s="87"/>
      <c r="P285" s="87"/>
      <c r="Q285" s="90"/>
      <c r="R285" s="20"/>
      <c r="S285" s="20"/>
      <c r="U285" s="20"/>
    </row>
    <row r="286" spans="1:1021" s="3" customFormat="1" ht="15" customHeight="1">
      <c r="A286" s="10">
        <f t="shared" si="36"/>
        <v>277</v>
      </c>
      <c r="B286" s="21" t="s">
        <v>213</v>
      </c>
      <c r="C286" s="14"/>
      <c r="D286" s="10"/>
      <c r="E286" s="21"/>
      <c r="F286" s="22"/>
      <c r="G286" s="19" t="s">
        <v>22</v>
      </c>
      <c r="H286" s="92"/>
      <c r="I286" s="205"/>
      <c r="J286" s="206"/>
      <c r="K286" s="204"/>
      <c r="L286" s="204"/>
      <c r="M286" s="87">
        <f>K286-L286</f>
        <v>0</v>
      </c>
      <c r="N286" s="146"/>
      <c r="O286" s="201"/>
      <c r="P286" s="201"/>
      <c r="Q286" s="90">
        <f>O286-P286</f>
        <v>0</v>
      </c>
      <c r="R286" s="20">
        <f t="shared" ref="R286:R288" si="39">P286+L286</f>
        <v>0</v>
      </c>
      <c r="S286" s="20"/>
      <c r="U286" s="20"/>
    </row>
    <row r="287" spans="1:1021" s="3" customFormat="1" ht="15" customHeight="1">
      <c r="A287" s="10">
        <f t="shared" si="36"/>
        <v>278</v>
      </c>
      <c r="B287" s="21" t="s">
        <v>214</v>
      </c>
      <c r="C287" s="14" t="s">
        <v>19</v>
      </c>
      <c r="D287" s="10"/>
      <c r="E287" s="21" t="s">
        <v>215</v>
      </c>
      <c r="F287" s="23"/>
      <c r="G287" s="19" t="s">
        <v>22</v>
      </c>
      <c r="H287" s="92">
        <v>4</v>
      </c>
      <c r="I287" s="87"/>
      <c r="J287" s="87"/>
      <c r="K287" s="87"/>
      <c r="L287" s="87"/>
      <c r="M287" s="87">
        <f>K287-L287</f>
        <v>0</v>
      </c>
      <c r="N287" s="87"/>
      <c r="O287" s="87"/>
      <c r="P287" s="87"/>
      <c r="Q287" s="90">
        <f>O287-P287</f>
        <v>0</v>
      </c>
      <c r="R287" s="20">
        <f t="shared" si="39"/>
        <v>0</v>
      </c>
    </row>
    <row r="288" spans="1:1021" s="3" customFormat="1" ht="15" customHeight="1">
      <c r="A288" s="10">
        <f t="shared" si="36"/>
        <v>279</v>
      </c>
      <c r="B288" s="34" t="s">
        <v>216</v>
      </c>
      <c r="C288" s="14" t="s">
        <v>19</v>
      </c>
      <c r="D288" s="58"/>
      <c r="E288" s="21" t="s">
        <v>24</v>
      </c>
      <c r="F288" s="23"/>
      <c r="G288" s="19" t="s">
        <v>22</v>
      </c>
      <c r="H288" s="177">
        <v>3</v>
      </c>
      <c r="I288" s="87"/>
      <c r="J288" s="87"/>
      <c r="K288" s="87"/>
      <c r="L288" s="87"/>
      <c r="M288" s="87">
        <f>K288-L288</f>
        <v>0</v>
      </c>
      <c r="N288" s="87"/>
      <c r="O288" s="87"/>
      <c r="P288" s="87"/>
      <c r="Q288" s="90">
        <f>O288-P288</f>
        <v>0</v>
      </c>
      <c r="R288" s="20">
        <f t="shared" si="39"/>
        <v>0</v>
      </c>
    </row>
    <row r="289" spans="1:21" s="3" customFormat="1" ht="15" customHeight="1">
      <c r="A289" s="10">
        <f t="shared" si="36"/>
        <v>280</v>
      </c>
      <c r="B289" s="21" t="s">
        <v>216</v>
      </c>
      <c r="C289" s="14" t="s">
        <v>19</v>
      </c>
      <c r="D289" s="10"/>
      <c r="E289" s="21" t="s">
        <v>24</v>
      </c>
      <c r="F289" s="22"/>
      <c r="G289" s="19" t="s">
        <v>25</v>
      </c>
      <c r="H289" s="80"/>
      <c r="I289" s="84"/>
      <c r="J289" s="84"/>
      <c r="K289" s="84"/>
      <c r="L289" s="84"/>
      <c r="M289" s="84"/>
      <c r="N289" s="84"/>
      <c r="O289" s="84"/>
      <c r="P289" s="84"/>
      <c r="Q289" s="84"/>
      <c r="R289" s="20"/>
      <c r="S289" s="20"/>
      <c r="U289" s="20"/>
    </row>
    <row r="290" spans="1:21" s="3" customFormat="1" ht="15" customHeight="1">
      <c r="A290" s="10">
        <f t="shared" si="36"/>
        <v>281</v>
      </c>
      <c r="B290" s="21" t="s">
        <v>217</v>
      </c>
      <c r="C290" s="14" t="s">
        <v>19</v>
      </c>
      <c r="D290" s="10"/>
      <c r="E290" s="21" t="s">
        <v>43</v>
      </c>
      <c r="F290" s="23"/>
      <c r="G290" s="19" t="s">
        <v>22</v>
      </c>
      <c r="H290" s="92">
        <v>4</v>
      </c>
      <c r="I290" s="87">
        <v>2</v>
      </c>
      <c r="J290" s="87">
        <v>2</v>
      </c>
      <c r="K290" s="87">
        <f>1589.11+1156.1</f>
        <v>2745.21</v>
      </c>
      <c r="L290" s="87">
        <v>1589.11</v>
      </c>
      <c r="M290" s="87">
        <f>K290-L290</f>
        <v>1156.1000000000001</v>
      </c>
      <c r="N290" s="87">
        <v>12</v>
      </c>
      <c r="O290" s="87">
        <v>40145.800000000003</v>
      </c>
      <c r="P290" s="87">
        <v>31432.79</v>
      </c>
      <c r="Q290" s="90">
        <f>O290-P290</f>
        <v>8713.010000000002</v>
      </c>
      <c r="R290" s="20">
        <f>P290+L290</f>
        <v>33021.9</v>
      </c>
    </row>
    <row r="291" spans="1:21" s="3" customFormat="1" ht="15" customHeight="1">
      <c r="A291" s="10">
        <f t="shared" si="36"/>
        <v>282</v>
      </c>
      <c r="B291" s="21" t="s">
        <v>217</v>
      </c>
      <c r="C291" s="14" t="s">
        <v>19</v>
      </c>
      <c r="D291" s="10"/>
      <c r="E291" s="21" t="s">
        <v>43</v>
      </c>
      <c r="F291" s="22"/>
      <c r="G291" s="19" t="s">
        <v>44</v>
      </c>
      <c r="H291" s="80"/>
      <c r="I291" s="105"/>
      <c r="J291" s="105"/>
      <c r="K291" s="104"/>
      <c r="L291" s="104"/>
      <c r="M291" s="105"/>
      <c r="N291" s="107"/>
      <c r="O291" s="229"/>
      <c r="P291" s="107"/>
      <c r="Q291" s="107"/>
    </row>
    <row r="292" spans="1:21" s="3" customFormat="1" ht="15" customHeight="1">
      <c r="A292" s="10">
        <f t="shared" si="36"/>
        <v>283</v>
      </c>
      <c r="B292" s="21" t="s">
        <v>218</v>
      </c>
      <c r="C292" s="14"/>
      <c r="D292" s="10"/>
      <c r="E292" s="21" t="s">
        <v>24</v>
      </c>
      <c r="F292" s="23"/>
      <c r="G292" s="19" t="s">
        <v>25</v>
      </c>
      <c r="H292" s="92"/>
      <c r="I292" s="87"/>
      <c r="J292" s="87"/>
      <c r="K292" s="90"/>
      <c r="L292" s="90"/>
      <c r="M292" s="87"/>
      <c r="N292" s="87">
        <v>2</v>
      </c>
      <c r="O292" s="87"/>
      <c r="P292" s="87"/>
      <c r="Q292" s="90"/>
      <c r="R292" s="20"/>
      <c r="S292" s="20"/>
      <c r="U292" s="20"/>
    </row>
    <row r="293" spans="1:21" s="3" customFormat="1" ht="15" customHeight="1">
      <c r="A293" s="10">
        <f t="shared" si="36"/>
        <v>284</v>
      </c>
      <c r="B293" s="21" t="s">
        <v>219</v>
      </c>
      <c r="C293" s="14" t="s">
        <v>19</v>
      </c>
      <c r="D293" s="10"/>
      <c r="E293" s="21" t="s">
        <v>24</v>
      </c>
      <c r="F293" s="23"/>
      <c r="G293" s="19" t="s">
        <v>22</v>
      </c>
      <c r="H293" s="92"/>
      <c r="I293" s="87"/>
      <c r="J293" s="87"/>
      <c r="K293" s="90"/>
      <c r="L293" s="90"/>
      <c r="M293" s="87">
        <f>K293-L293</f>
        <v>0</v>
      </c>
      <c r="N293" s="146"/>
      <c r="O293" s="201"/>
      <c r="P293" s="201"/>
      <c r="Q293" s="90">
        <f>O293-P293</f>
        <v>0</v>
      </c>
      <c r="R293" s="20">
        <f t="shared" ref="R293:R294" si="40">P293+L293</f>
        <v>0</v>
      </c>
      <c r="S293" s="20"/>
      <c r="U293" s="20"/>
    </row>
    <row r="294" spans="1:21" s="3" customFormat="1" ht="15" customHeight="1">
      <c r="A294" s="10">
        <f t="shared" si="36"/>
        <v>285</v>
      </c>
      <c r="B294" s="21" t="s">
        <v>220</v>
      </c>
      <c r="C294" s="14" t="s">
        <v>19</v>
      </c>
      <c r="D294" s="10"/>
      <c r="E294" s="21" t="s">
        <v>221</v>
      </c>
      <c r="F294" s="22"/>
      <c r="G294" s="19" t="s">
        <v>22</v>
      </c>
      <c r="H294" s="92"/>
      <c r="I294" s="87"/>
      <c r="J294" s="87"/>
      <c r="K294" s="87"/>
      <c r="L294" s="87"/>
      <c r="M294" s="87">
        <f>K294-L294</f>
        <v>0</v>
      </c>
      <c r="N294" s="87"/>
      <c r="O294" s="90"/>
      <c r="P294" s="90"/>
      <c r="Q294" s="90">
        <f>O294-P294</f>
        <v>0</v>
      </c>
      <c r="R294" s="20">
        <f t="shared" si="40"/>
        <v>0</v>
      </c>
      <c r="S294" s="20"/>
      <c r="U294" s="20"/>
    </row>
    <row r="295" spans="1:21" s="3" customFormat="1" ht="15" customHeight="1">
      <c r="A295" s="10">
        <f t="shared" si="36"/>
        <v>286</v>
      </c>
      <c r="B295" s="21" t="s">
        <v>220</v>
      </c>
      <c r="C295" s="14" t="s">
        <v>19</v>
      </c>
      <c r="D295" s="10"/>
      <c r="E295" s="21" t="s">
        <v>221</v>
      </c>
      <c r="F295" s="59"/>
      <c r="G295" s="19" t="s">
        <v>47</v>
      </c>
      <c r="H295" s="80"/>
      <c r="I295" s="84"/>
      <c r="J295" s="84"/>
      <c r="K295" s="138"/>
      <c r="L295" s="138"/>
      <c r="M295" s="84"/>
      <c r="N295" s="84"/>
      <c r="O295" s="138">
        <v>2732.6</v>
      </c>
      <c r="P295" s="138">
        <v>2732.6</v>
      </c>
      <c r="Q295" s="138">
        <v>0</v>
      </c>
      <c r="R295" s="18"/>
    </row>
    <row r="296" spans="1:21" s="3" customFormat="1" ht="15" customHeight="1">
      <c r="A296" s="10">
        <f t="shared" si="36"/>
        <v>287</v>
      </c>
      <c r="B296" s="21" t="s">
        <v>222</v>
      </c>
      <c r="C296" s="14" t="s">
        <v>19</v>
      </c>
      <c r="D296" s="10"/>
      <c r="E296" s="21" t="s">
        <v>24</v>
      </c>
      <c r="F296" s="23"/>
      <c r="G296" s="19" t="s">
        <v>22</v>
      </c>
      <c r="H296" s="85">
        <v>8</v>
      </c>
      <c r="I296" s="87">
        <v>5</v>
      </c>
      <c r="J296" s="87">
        <v>5</v>
      </c>
      <c r="K296" s="90">
        <v>10014.49</v>
      </c>
      <c r="L296" s="90">
        <v>10014.49</v>
      </c>
      <c r="M296" s="87">
        <f>K296-L296</f>
        <v>0</v>
      </c>
      <c r="N296" s="87">
        <v>6</v>
      </c>
      <c r="O296" s="87">
        <f>8961.38+16395.6+1286.42</f>
        <v>26643.399999999994</v>
      </c>
      <c r="P296" s="87">
        <f>8961.38+16395.6+1286.42</f>
        <v>26643.399999999994</v>
      </c>
      <c r="Q296" s="90">
        <f>O296-P296</f>
        <v>0</v>
      </c>
      <c r="R296" s="20">
        <f>P296+L296</f>
        <v>36657.889999999992</v>
      </c>
      <c r="S296" s="20"/>
      <c r="U296" s="20"/>
    </row>
    <row r="297" spans="1:21" s="3" customFormat="1" ht="15" customHeight="1">
      <c r="A297" s="10">
        <f t="shared" si="36"/>
        <v>288</v>
      </c>
      <c r="B297" s="21" t="s">
        <v>222</v>
      </c>
      <c r="C297" s="48" t="s">
        <v>19</v>
      </c>
      <c r="D297" s="10"/>
      <c r="E297" s="21" t="s">
        <v>24</v>
      </c>
      <c r="F297" s="22"/>
      <c r="G297" s="19" t="s">
        <v>25</v>
      </c>
      <c r="H297" s="162">
        <v>3</v>
      </c>
      <c r="I297" s="84"/>
      <c r="J297" s="84"/>
      <c r="K297" s="84"/>
      <c r="L297" s="84"/>
      <c r="M297" s="84"/>
      <c r="N297" s="104">
        <v>1</v>
      </c>
      <c r="O297" s="104"/>
      <c r="P297" s="104"/>
      <c r="Q297" s="84"/>
    </row>
    <row r="298" spans="1:21" s="3" customFormat="1" ht="15" customHeight="1">
      <c r="A298" s="10">
        <f t="shared" si="36"/>
        <v>289</v>
      </c>
      <c r="B298" s="60" t="s">
        <v>223</v>
      </c>
      <c r="C298" s="14" t="s">
        <v>19</v>
      </c>
      <c r="D298" s="10"/>
      <c r="E298" s="21" t="s">
        <v>24</v>
      </c>
      <c r="F298" s="23"/>
      <c r="G298" s="19" t="s">
        <v>22</v>
      </c>
      <c r="H298" s="116"/>
      <c r="I298" s="117"/>
      <c r="J298" s="117"/>
      <c r="K298" s="117"/>
      <c r="L298" s="117"/>
      <c r="M298" s="87">
        <f>K298-L298</f>
        <v>0</v>
      </c>
      <c r="N298" s="117"/>
      <c r="O298" s="117"/>
      <c r="P298" s="117"/>
      <c r="Q298" s="90">
        <f>O298-P298</f>
        <v>0</v>
      </c>
      <c r="R298" s="20">
        <f>P298+L298</f>
        <v>0</v>
      </c>
      <c r="S298" s="20"/>
      <c r="U298" s="20"/>
    </row>
    <row r="299" spans="1:21" s="3" customFormat="1" ht="15" customHeight="1">
      <c r="A299" s="10">
        <f t="shared" si="36"/>
        <v>290</v>
      </c>
      <c r="B299" s="60" t="s">
        <v>224</v>
      </c>
      <c r="C299" s="14" t="s">
        <v>19</v>
      </c>
      <c r="D299" s="10"/>
      <c r="E299" s="21"/>
      <c r="F299" s="22"/>
      <c r="G299" s="19" t="s">
        <v>21</v>
      </c>
      <c r="H299" s="80"/>
      <c r="I299" s="155"/>
      <c r="J299" s="155"/>
      <c r="K299" s="155"/>
      <c r="L299" s="155"/>
      <c r="M299" s="84"/>
      <c r="N299" s="84"/>
      <c r="O299" s="84"/>
      <c r="P299" s="84"/>
      <c r="Q299" s="84"/>
    </row>
    <row r="300" spans="1:21" s="3" customFormat="1" ht="15" customHeight="1">
      <c r="A300" s="10">
        <f t="shared" si="36"/>
        <v>291</v>
      </c>
      <c r="B300" s="21" t="s">
        <v>225</v>
      </c>
      <c r="C300" s="14" t="s">
        <v>19</v>
      </c>
      <c r="D300" s="10"/>
      <c r="E300" s="21" t="s">
        <v>226</v>
      </c>
      <c r="F300" s="23"/>
      <c r="G300" s="19" t="s">
        <v>22</v>
      </c>
      <c r="H300" s="92">
        <v>12</v>
      </c>
      <c r="I300" s="87">
        <v>5</v>
      </c>
      <c r="J300" s="87">
        <v>6</v>
      </c>
      <c r="K300" s="90">
        <v>5386.66</v>
      </c>
      <c r="L300" s="90">
        <v>5386.66</v>
      </c>
      <c r="M300" s="87">
        <f>K300-L300</f>
        <v>0</v>
      </c>
      <c r="N300" s="87">
        <v>7</v>
      </c>
      <c r="O300" s="87">
        <v>19692.63</v>
      </c>
      <c r="P300" s="87">
        <v>19692.63</v>
      </c>
      <c r="Q300" s="90">
        <f>O300-P300</f>
        <v>0</v>
      </c>
      <c r="R300" s="20">
        <f>P300+L300</f>
        <v>25079.29</v>
      </c>
      <c r="S300" s="20"/>
      <c r="U300" s="20"/>
    </row>
    <row r="301" spans="1:21" s="3" customFormat="1" ht="15" customHeight="1">
      <c r="A301" s="10">
        <f t="shared" si="36"/>
        <v>292</v>
      </c>
      <c r="B301" s="21" t="s">
        <v>225</v>
      </c>
      <c r="C301" s="14" t="s">
        <v>19</v>
      </c>
      <c r="D301" s="10"/>
      <c r="E301" s="21" t="s">
        <v>226</v>
      </c>
      <c r="F301" s="22"/>
      <c r="G301" s="19" t="s">
        <v>25</v>
      </c>
      <c r="H301" s="80"/>
      <c r="I301" s="84"/>
      <c r="J301" s="84"/>
      <c r="K301" s="84"/>
      <c r="L301" s="84"/>
      <c r="M301" s="84"/>
      <c r="N301" s="104"/>
      <c r="O301" s="104"/>
      <c r="P301" s="104"/>
      <c r="Q301" s="84"/>
    </row>
    <row r="302" spans="1:21" s="3" customFormat="1" ht="15" customHeight="1">
      <c r="A302" s="10">
        <f t="shared" si="36"/>
        <v>293</v>
      </c>
      <c r="B302" s="21" t="s">
        <v>227</v>
      </c>
      <c r="C302" s="14" t="s">
        <v>19</v>
      </c>
      <c r="D302" s="10"/>
      <c r="E302" s="21"/>
      <c r="F302" s="22"/>
      <c r="G302" s="19" t="s">
        <v>33</v>
      </c>
      <c r="H302" s="80"/>
      <c r="I302" s="103"/>
      <c r="J302" s="103"/>
      <c r="K302" s="104"/>
      <c r="L302" s="104"/>
      <c r="M302" s="103"/>
      <c r="N302" s="84">
        <v>2</v>
      </c>
      <c r="O302" s="84">
        <v>2574.9499999999998</v>
      </c>
      <c r="P302" s="84">
        <v>2574.9499999999998</v>
      </c>
      <c r="Q302" s="84"/>
    </row>
    <row r="303" spans="1:21" s="3" customFormat="1" ht="15" customHeight="1">
      <c r="A303" s="10">
        <f t="shared" si="36"/>
        <v>294</v>
      </c>
      <c r="B303" s="21" t="s">
        <v>227</v>
      </c>
      <c r="C303" s="14"/>
      <c r="D303" s="10"/>
      <c r="E303" s="21"/>
      <c r="F303" s="22"/>
      <c r="G303" s="19" t="s">
        <v>22</v>
      </c>
      <c r="H303" s="80">
        <v>1</v>
      </c>
      <c r="I303" s="103"/>
      <c r="J303" s="103"/>
      <c r="K303" s="104"/>
      <c r="L303" s="104"/>
      <c r="M303" s="87">
        <f>K303-L303</f>
        <v>0</v>
      </c>
      <c r="N303" s="84"/>
      <c r="O303" s="84"/>
      <c r="P303" s="84"/>
      <c r="Q303" s="90">
        <f>O303-P303</f>
        <v>0</v>
      </c>
      <c r="R303" s="20">
        <f t="shared" ref="R303:R305" si="41">P303+L303</f>
        <v>0</v>
      </c>
    </row>
    <row r="304" spans="1:21" s="3" customFormat="1" ht="15" customHeight="1">
      <c r="A304" s="10">
        <f t="shared" si="36"/>
        <v>295</v>
      </c>
      <c r="B304" s="21" t="s">
        <v>228</v>
      </c>
      <c r="C304" s="14" t="s">
        <v>19</v>
      </c>
      <c r="D304" s="10"/>
      <c r="E304" s="21" t="s">
        <v>215</v>
      </c>
      <c r="F304" s="23"/>
      <c r="G304" s="19" t="s">
        <v>22</v>
      </c>
      <c r="H304" s="92">
        <v>13</v>
      </c>
      <c r="I304" s="87">
        <v>11</v>
      </c>
      <c r="J304" s="87">
        <v>11</v>
      </c>
      <c r="K304" s="90">
        <f>4409.58+19089.42</f>
        <v>23499</v>
      </c>
      <c r="L304" s="87">
        <v>4409.58</v>
      </c>
      <c r="M304" s="87">
        <f t="shared" ref="M304:M305" si="42">K304-L304</f>
        <v>19089.419999999998</v>
      </c>
      <c r="N304" s="87">
        <v>13</v>
      </c>
      <c r="O304" s="90">
        <f>20364.9+9767.26+2522.4</f>
        <v>32654.560000000005</v>
      </c>
      <c r="P304" s="90">
        <v>20364.900000000001</v>
      </c>
      <c r="Q304" s="90">
        <f>O304-P304</f>
        <v>12289.660000000003</v>
      </c>
      <c r="R304" s="20">
        <f t="shared" si="41"/>
        <v>24774.480000000003</v>
      </c>
      <c r="S304" s="20"/>
      <c r="U304" s="20"/>
    </row>
    <row r="305" spans="1:21" s="3" customFormat="1" ht="15" customHeight="1">
      <c r="A305" s="10">
        <f t="shared" si="36"/>
        <v>296</v>
      </c>
      <c r="B305" s="21" t="s">
        <v>229</v>
      </c>
      <c r="C305" s="14" t="s">
        <v>19</v>
      </c>
      <c r="D305" s="10"/>
      <c r="E305" s="21" t="s">
        <v>24</v>
      </c>
      <c r="F305" s="23"/>
      <c r="G305" s="19" t="s">
        <v>22</v>
      </c>
      <c r="H305" s="92">
        <v>18</v>
      </c>
      <c r="I305" s="87">
        <v>3</v>
      </c>
      <c r="J305" s="87">
        <v>3</v>
      </c>
      <c r="K305" s="87">
        <f>1050.49+10537.43</f>
        <v>11587.92</v>
      </c>
      <c r="L305" s="87">
        <v>1050.49</v>
      </c>
      <c r="M305" s="87">
        <f t="shared" si="42"/>
        <v>10537.43</v>
      </c>
      <c r="N305" s="87">
        <v>5</v>
      </c>
      <c r="O305" s="90">
        <f>24310.11+5426.44+5190.8</f>
        <v>34927.35</v>
      </c>
      <c r="P305" s="90">
        <f>24310.11+5426.44</f>
        <v>29736.55</v>
      </c>
      <c r="Q305" s="90">
        <f>O305-P305</f>
        <v>5190.7999999999993</v>
      </c>
      <c r="R305" s="20">
        <f t="shared" si="41"/>
        <v>30787.040000000001</v>
      </c>
      <c r="S305" s="20"/>
      <c r="U305" s="20"/>
    </row>
    <row r="306" spans="1:21" s="3" customFormat="1" ht="15" customHeight="1">
      <c r="A306" s="10">
        <f t="shared" si="36"/>
        <v>297</v>
      </c>
      <c r="B306" s="61" t="s">
        <v>229</v>
      </c>
      <c r="C306" s="14" t="s">
        <v>19</v>
      </c>
      <c r="D306" s="10"/>
      <c r="E306" s="21" t="s">
        <v>24</v>
      </c>
      <c r="F306" s="58"/>
      <c r="G306" s="24" t="s">
        <v>25</v>
      </c>
      <c r="H306" s="167"/>
      <c r="I306" s="155"/>
      <c r="J306" s="155"/>
      <c r="K306" s="155"/>
      <c r="L306" s="155"/>
      <c r="M306" s="84"/>
      <c r="N306" s="84"/>
      <c r="O306" s="84"/>
      <c r="P306" s="84"/>
      <c r="Q306" s="84"/>
    </row>
    <row r="307" spans="1:21" s="3" customFormat="1" ht="15" customHeight="1">
      <c r="A307" s="10">
        <f t="shared" si="36"/>
        <v>298</v>
      </c>
      <c r="B307" s="61" t="s">
        <v>230</v>
      </c>
      <c r="C307" s="14" t="s">
        <v>54</v>
      </c>
      <c r="D307" s="10" t="s">
        <v>69</v>
      </c>
      <c r="E307" s="21" t="s">
        <v>24</v>
      </c>
      <c r="F307" s="58"/>
      <c r="G307" s="19" t="s">
        <v>22</v>
      </c>
      <c r="H307" s="177">
        <v>5</v>
      </c>
      <c r="I307" s="87">
        <v>1</v>
      </c>
      <c r="J307" s="87">
        <v>1</v>
      </c>
      <c r="K307" s="87">
        <v>4786.25</v>
      </c>
      <c r="L307" s="87"/>
      <c r="M307" s="87">
        <f>K307-L307</f>
        <v>4786.25</v>
      </c>
      <c r="N307" s="87">
        <v>1</v>
      </c>
      <c r="O307" s="87">
        <v>8968.24</v>
      </c>
      <c r="P307" s="87">
        <v>8968.24</v>
      </c>
      <c r="Q307" s="90">
        <f>O307-P307</f>
        <v>0</v>
      </c>
      <c r="R307" s="20">
        <f>P307+L307</f>
        <v>8968.24</v>
      </c>
      <c r="S307" s="20"/>
      <c r="U307" s="20"/>
    </row>
    <row r="308" spans="1:21" s="3" customFormat="1" ht="15" customHeight="1">
      <c r="A308" s="10">
        <f t="shared" si="36"/>
        <v>299</v>
      </c>
      <c r="B308" s="21" t="s">
        <v>230</v>
      </c>
      <c r="C308" s="14" t="s">
        <v>54</v>
      </c>
      <c r="D308" s="10" t="s">
        <v>69</v>
      </c>
      <c r="E308" s="21" t="s">
        <v>24</v>
      </c>
      <c r="F308" s="23"/>
      <c r="G308" s="19" t="s">
        <v>25</v>
      </c>
      <c r="H308" s="80">
        <v>1</v>
      </c>
      <c r="I308" s="84"/>
      <c r="J308" s="84"/>
      <c r="K308" s="84"/>
      <c r="L308" s="84"/>
      <c r="M308" s="84"/>
      <c r="N308" s="84"/>
      <c r="O308" s="84"/>
      <c r="P308" s="84"/>
      <c r="Q308" s="138"/>
      <c r="R308" s="18"/>
    </row>
    <row r="309" spans="1:21" s="3" customFormat="1" ht="15" customHeight="1">
      <c r="A309" s="10">
        <f t="shared" si="36"/>
        <v>300</v>
      </c>
      <c r="B309" s="62" t="s">
        <v>231</v>
      </c>
      <c r="C309" s="63" t="s">
        <v>19</v>
      </c>
      <c r="D309" s="64"/>
      <c r="E309" s="62" t="s">
        <v>24</v>
      </c>
      <c r="F309" s="65"/>
      <c r="G309" s="66" t="s">
        <v>22</v>
      </c>
      <c r="H309" s="92">
        <v>8</v>
      </c>
      <c r="I309" s="87"/>
      <c r="J309" s="87"/>
      <c r="K309" s="87"/>
      <c r="L309" s="87"/>
      <c r="M309" s="87">
        <f>K309-L309</f>
        <v>0</v>
      </c>
      <c r="N309" s="87">
        <v>9</v>
      </c>
      <c r="O309" s="87">
        <v>13678.96</v>
      </c>
      <c r="P309" s="87">
        <v>13678.96</v>
      </c>
      <c r="Q309" s="90">
        <f>O309-P309</f>
        <v>0</v>
      </c>
      <c r="R309" s="20">
        <f>P309+L309</f>
        <v>13678.96</v>
      </c>
      <c r="S309" s="20"/>
      <c r="U309" s="20"/>
    </row>
    <row r="310" spans="1:21" s="3" customFormat="1" ht="15" customHeight="1">
      <c r="A310" s="10">
        <f t="shared" si="36"/>
        <v>301</v>
      </c>
      <c r="B310" s="21" t="s">
        <v>232</v>
      </c>
      <c r="C310" s="42" t="s">
        <v>19</v>
      </c>
      <c r="D310" s="50"/>
      <c r="E310" s="21" t="s">
        <v>24</v>
      </c>
      <c r="F310" s="51"/>
      <c r="G310" s="19" t="s">
        <v>25</v>
      </c>
      <c r="H310" s="181"/>
      <c r="I310" s="84"/>
      <c r="J310" s="84"/>
      <c r="K310" s="138"/>
      <c r="L310" s="138"/>
      <c r="M310" s="84"/>
      <c r="N310" s="104"/>
      <c r="O310" s="104"/>
      <c r="P310" s="104"/>
      <c r="Q310" s="84"/>
      <c r="R310" s="18"/>
    </row>
    <row r="311" spans="1:21" s="3" customFormat="1" ht="15" customHeight="1">
      <c r="A311" s="10">
        <f t="shared" si="36"/>
        <v>302</v>
      </c>
      <c r="B311" s="21" t="s">
        <v>233</v>
      </c>
      <c r="C311" s="42" t="s">
        <v>19</v>
      </c>
      <c r="D311" s="43"/>
      <c r="E311" s="21" t="s">
        <v>24</v>
      </c>
      <c r="F311" s="23"/>
      <c r="G311" s="19" t="s">
        <v>22</v>
      </c>
      <c r="H311" s="177"/>
      <c r="I311" s="87"/>
      <c r="J311" s="87"/>
      <c r="K311" s="87"/>
      <c r="L311" s="87"/>
      <c r="M311" s="87">
        <f>K311-L311</f>
        <v>0</v>
      </c>
      <c r="N311" s="87"/>
      <c r="O311" s="87"/>
      <c r="P311" s="87"/>
      <c r="Q311" s="90">
        <f>O311-P311</f>
        <v>0</v>
      </c>
      <c r="R311" s="20">
        <f t="shared" ref="R311:R312" si="43">P311+L311</f>
        <v>0</v>
      </c>
      <c r="S311" s="20"/>
      <c r="U311" s="20"/>
    </row>
    <row r="312" spans="1:21" s="3" customFormat="1" ht="15" customHeight="1">
      <c r="A312" s="10">
        <f t="shared" si="36"/>
        <v>303</v>
      </c>
      <c r="B312" s="21" t="s">
        <v>234</v>
      </c>
      <c r="C312" s="42" t="s">
        <v>19</v>
      </c>
      <c r="D312" s="64"/>
      <c r="E312" s="21" t="s">
        <v>235</v>
      </c>
      <c r="F312" s="23"/>
      <c r="G312" s="27" t="s">
        <v>22</v>
      </c>
      <c r="H312" s="92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si="43"/>
        <v>0</v>
      </c>
      <c r="S312" s="20"/>
      <c r="U312" s="20"/>
    </row>
    <row r="313" spans="1:21" s="3" customFormat="1" ht="15" customHeight="1">
      <c r="A313" s="10">
        <f t="shared" si="36"/>
        <v>304</v>
      </c>
      <c r="B313" s="29" t="s">
        <v>234</v>
      </c>
      <c r="C313" s="42" t="s">
        <v>19</v>
      </c>
      <c r="D313" s="215"/>
      <c r="E313" s="21" t="s">
        <v>235</v>
      </c>
      <c r="F313" s="67"/>
      <c r="G313" s="68" t="s">
        <v>25</v>
      </c>
      <c r="H313" s="167"/>
      <c r="I313" s="84"/>
      <c r="J313" s="84"/>
      <c r="K313" s="84"/>
      <c r="L313" s="84"/>
      <c r="M313" s="84"/>
      <c r="N313" s="84"/>
      <c r="O313" s="138"/>
      <c r="P313" s="155"/>
      <c r="Q313" s="84"/>
      <c r="R313" s="20"/>
      <c r="S313" s="20"/>
      <c r="U313" s="20"/>
    </row>
    <row r="314" spans="1:21" s="3" customFormat="1" ht="13.15" customHeight="1">
      <c r="A314" s="10">
        <f t="shared" si="36"/>
        <v>305</v>
      </c>
      <c r="B314" s="21" t="s">
        <v>247</v>
      </c>
      <c r="C314" s="42"/>
      <c r="D314" s="43"/>
      <c r="E314" s="21"/>
      <c r="F314" s="23"/>
      <c r="G314" s="27" t="s">
        <v>22</v>
      </c>
      <c r="H314" s="177">
        <v>2</v>
      </c>
      <c r="I314" s="87">
        <v>2</v>
      </c>
      <c r="J314" s="87">
        <v>2</v>
      </c>
      <c r="K314" s="87">
        <v>1200.57</v>
      </c>
      <c r="L314" s="87">
        <v>1200.57</v>
      </c>
      <c r="M314" s="87">
        <f>K314-L314</f>
        <v>0</v>
      </c>
      <c r="N314" s="87"/>
      <c r="O314" s="87"/>
      <c r="P314" s="87"/>
      <c r="Q314" s="90">
        <f>O314-P314</f>
        <v>0</v>
      </c>
      <c r="R314" s="20">
        <f t="shared" ref="R314:R315" si="44">P314+L314</f>
        <v>1200.57</v>
      </c>
    </row>
    <row r="315" spans="1:21" s="3" customFormat="1" ht="13.15" customHeight="1">
      <c r="A315" s="10">
        <f t="shared" si="36"/>
        <v>306</v>
      </c>
      <c r="B315" s="69" t="s">
        <v>236</v>
      </c>
      <c r="C315" s="42" t="s">
        <v>19</v>
      </c>
      <c r="D315" s="70"/>
      <c r="E315" s="21" t="s">
        <v>24</v>
      </c>
      <c r="F315" s="26"/>
      <c r="G315" s="19" t="s">
        <v>22</v>
      </c>
      <c r="H315" s="207"/>
      <c r="I315" s="87"/>
      <c r="J315" s="87"/>
      <c r="K315" s="87"/>
      <c r="L315" s="87"/>
      <c r="M315" s="87">
        <f>K315-L315</f>
        <v>0</v>
      </c>
      <c r="N315" s="87"/>
      <c r="O315" s="90"/>
      <c r="P315" s="90"/>
      <c r="Q315" s="90">
        <f>O315-P315</f>
        <v>0</v>
      </c>
      <c r="R315" s="20">
        <f t="shared" si="44"/>
        <v>0</v>
      </c>
      <c r="S315" s="20"/>
      <c r="U315" s="20"/>
    </row>
    <row r="316" spans="1:21" s="3" customFormat="1" ht="15" customHeight="1">
      <c r="A316" s="10">
        <f t="shared" si="36"/>
        <v>307</v>
      </c>
      <c r="B316" s="69" t="s">
        <v>236</v>
      </c>
      <c r="C316" s="42" t="s">
        <v>19</v>
      </c>
      <c r="D316" s="39"/>
      <c r="E316" s="21" t="s">
        <v>24</v>
      </c>
      <c r="F316" s="39"/>
      <c r="G316" s="35" t="s">
        <v>25</v>
      </c>
      <c r="H316" s="96"/>
      <c r="I316" s="155"/>
      <c r="J316" s="155"/>
      <c r="K316" s="155"/>
      <c r="L316" s="155"/>
      <c r="M316" s="84"/>
      <c r="N316" s="104"/>
      <c r="O316" s="104"/>
      <c r="P316" s="104"/>
      <c r="Q316" s="84"/>
    </row>
    <row r="317" spans="1:21" s="3" customFormat="1" ht="15" customHeight="1">
      <c r="A317" s="10">
        <f t="shared" si="36"/>
        <v>308</v>
      </c>
      <c r="B317" s="71" t="s">
        <v>237</v>
      </c>
      <c r="C317" s="72" t="s">
        <v>19</v>
      </c>
      <c r="D317" s="73"/>
      <c r="E317" s="73" t="s">
        <v>24</v>
      </c>
      <c r="F317" s="73"/>
      <c r="G317" s="74" t="s">
        <v>25</v>
      </c>
      <c r="H317" s="80">
        <v>15</v>
      </c>
      <c r="I317" s="209"/>
      <c r="J317" s="209"/>
      <c r="K317" s="94"/>
      <c r="L317" s="94"/>
      <c r="M317" s="84"/>
      <c r="N317" s="209" t="s">
        <v>259</v>
      </c>
      <c r="O317" s="210"/>
      <c r="P317" s="210"/>
      <c r="Q317" s="84"/>
    </row>
    <row r="318" spans="1:21" s="75" customFormat="1" ht="15" customHeight="1">
      <c r="A318" s="10">
        <f t="shared" si="36"/>
        <v>309</v>
      </c>
      <c r="B318" s="34" t="s">
        <v>238</v>
      </c>
      <c r="C318" s="14" t="s">
        <v>54</v>
      </c>
      <c r="D318" s="10" t="s">
        <v>69</v>
      </c>
      <c r="E318" s="21" t="s">
        <v>24</v>
      </c>
      <c r="F318" s="23"/>
      <c r="G318" s="19" t="s">
        <v>22</v>
      </c>
      <c r="H318" s="177">
        <v>6</v>
      </c>
      <c r="I318" s="87">
        <v>3</v>
      </c>
      <c r="J318" s="87">
        <v>3</v>
      </c>
      <c r="K318" s="90">
        <v>2726.29</v>
      </c>
      <c r="L318" s="90">
        <v>2726.29</v>
      </c>
      <c r="M318" s="87">
        <f>K318-L318</f>
        <v>0</v>
      </c>
      <c r="N318" s="87">
        <v>7</v>
      </c>
      <c r="O318" s="87">
        <v>25987.72</v>
      </c>
      <c r="P318" s="87">
        <v>25987.72</v>
      </c>
      <c r="Q318" s="90">
        <f>O318-P318</f>
        <v>0</v>
      </c>
      <c r="R318" s="20">
        <f>P318+L318</f>
        <v>28714.010000000002</v>
      </c>
      <c r="S318" s="20"/>
      <c r="U318" s="20"/>
    </row>
    <row r="319" spans="1:21" s="3" customFormat="1" ht="15" customHeight="1">
      <c r="A319" s="10">
        <f t="shared" si="36"/>
        <v>310</v>
      </c>
      <c r="B319" s="61" t="s">
        <v>238</v>
      </c>
      <c r="C319" s="14" t="s">
        <v>54</v>
      </c>
      <c r="D319" s="10" t="s">
        <v>7</v>
      </c>
      <c r="E319" s="21" t="s">
        <v>24</v>
      </c>
      <c r="F319" s="44"/>
      <c r="G319" s="35" t="s">
        <v>25</v>
      </c>
      <c r="H319" s="167">
        <v>3</v>
      </c>
      <c r="I319" s="84"/>
      <c r="J319" s="84"/>
      <c r="K319" s="84"/>
      <c r="L319" s="84"/>
      <c r="M319" s="84"/>
      <c r="N319" s="104"/>
      <c r="O319" s="104"/>
      <c r="P319" s="104"/>
      <c r="Q319" s="84"/>
    </row>
    <row r="320" spans="1:21" s="3" customFormat="1" ht="15" customHeight="1">
      <c r="A320" s="10">
        <f t="shared" si="36"/>
        <v>311</v>
      </c>
      <c r="B320" s="61" t="s">
        <v>256</v>
      </c>
      <c r="C320" s="14"/>
      <c r="D320" s="10"/>
      <c r="E320" s="21"/>
      <c r="F320" s="44"/>
      <c r="G320" s="35" t="s">
        <v>22</v>
      </c>
      <c r="H320" s="167">
        <v>8</v>
      </c>
      <c r="I320" s="84"/>
      <c r="J320" s="84"/>
      <c r="K320" s="84"/>
      <c r="L320" s="84"/>
      <c r="M320" s="84"/>
      <c r="N320" s="104"/>
      <c r="O320" s="104"/>
      <c r="P320" s="104"/>
      <c r="Q320" s="84"/>
      <c r="R320" s="20">
        <f>P320+L320</f>
        <v>0</v>
      </c>
    </row>
    <row r="321" spans="2:17" s="3" customFormat="1" ht="14.45" customHeight="1">
      <c r="B321" s="76"/>
      <c r="H321" s="77">
        <f t="shared" ref="H321:Q321" si="45">SUM(H10:H320)</f>
        <v>1568</v>
      </c>
      <c r="I321" s="77">
        <f t="shared" si="45"/>
        <v>427</v>
      </c>
      <c r="J321" s="77">
        <f t="shared" si="45"/>
        <v>434</v>
      </c>
      <c r="K321" s="78">
        <f t="shared" si="45"/>
        <v>666759.43000000005</v>
      </c>
      <c r="L321" s="78">
        <f t="shared" si="45"/>
        <v>474687.72999999992</v>
      </c>
      <c r="M321" s="77">
        <f t="shared" si="45"/>
        <v>192071.7</v>
      </c>
      <c r="N321" s="77">
        <f t="shared" si="45"/>
        <v>1364</v>
      </c>
      <c r="O321" s="77">
        <f t="shared" si="45"/>
        <v>3407379.96</v>
      </c>
      <c r="P321" s="77">
        <f t="shared" si="45"/>
        <v>3169445.4499999993</v>
      </c>
      <c r="Q321" s="77">
        <f t="shared" si="45"/>
        <v>236589.80999999997</v>
      </c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s="3" customFormat="1" ht="15" customHeight="1">
      <c r="B323" s="214"/>
      <c r="G323" s="214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s="3" customFormat="1" ht="15" customHeight="1">
      <c r="I324" s="79"/>
      <c r="J324" s="79"/>
      <c r="K324" s="79"/>
      <c r="L324" s="79"/>
      <c r="M324" s="79"/>
      <c r="N324" s="79"/>
      <c r="O324" s="79"/>
      <c r="P324" s="79"/>
      <c r="Q324" s="79"/>
    </row>
  </sheetData>
  <autoFilter ref="A9:AMG321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G324"/>
  <sheetViews>
    <sheetView topLeftCell="A7" zoomScaleNormal="100" workbookViewId="0">
      <pane xSplit="2" ySplit="3" topLeftCell="C290" activePane="bottomRight" state="frozen"/>
      <selection activeCell="A7" sqref="A7"/>
      <selection pane="topRight" activeCell="C7" sqref="C7"/>
      <selection pane="bottomLeft" activeCell="A10" sqref="A10"/>
      <selection pane="bottomRight" activeCell="G294" sqref="G294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21.7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hidden="1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f>A10+1</f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f t="shared" ref="A12:A75" si="1">A11+1</f>
        <v>3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2">P12+L12</f>
        <v>2348.42</v>
      </c>
      <c r="S12" s="20"/>
      <c r="U12" s="20"/>
    </row>
    <row r="13" spans="1:21" s="3" customFormat="1" ht="15" customHeight="1">
      <c r="A13" s="10">
        <f t="shared" si="1"/>
        <v>4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7</v>
      </c>
      <c r="I13" s="87">
        <v>2</v>
      </c>
      <c r="J13" s="87">
        <v>2</v>
      </c>
      <c r="K13" s="87">
        <v>1765.6</v>
      </c>
      <c r="L13" s="87">
        <v>1765.6</v>
      </c>
      <c r="M13" s="87">
        <f>K13-L13</f>
        <v>0</v>
      </c>
      <c r="N13" s="87">
        <v>3</v>
      </c>
      <c r="O13" s="93">
        <v>11766.98</v>
      </c>
      <c r="P13" s="93">
        <v>11766.98</v>
      </c>
      <c r="Q13" s="90">
        <f>O13-P13</f>
        <v>0</v>
      </c>
      <c r="R13" s="20">
        <f t="shared" si="2"/>
        <v>13532.58</v>
      </c>
      <c r="S13" s="20"/>
      <c r="U13" s="20"/>
    </row>
    <row r="14" spans="1:21" s="3" customFormat="1" ht="15" hidden="1" customHeight="1">
      <c r="A14" s="10">
        <f t="shared" si="1"/>
        <v>5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13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hidden="1" customHeight="1">
      <c r="A15" s="10">
        <f t="shared" si="1"/>
        <v>6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>
        <f t="shared" si="1"/>
        <v>7</v>
      </c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3">P16+L16</f>
        <v>0</v>
      </c>
    </row>
    <row r="17" spans="1:1021" ht="15" customHeight="1">
      <c r="A17" s="10">
        <f t="shared" si="1"/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3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hidden="1" customHeight="1">
      <c r="A18" s="10">
        <f t="shared" si="1"/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f t="shared" si="1"/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27</v>
      </c>
      <c r="I19" s="101">
        <v>7</v>
      </c>
      <c r="J19" s="101">
        <v>7</v>
      </c>
      <c r="K19" s="101">
        <f>434.4+9745.2</f>
        <v>10179.6</v>
      </c>
      <c r="L19" s="101">
        <f>434.4+9745.2</f>
        <v>10179.6</v>
      </c>
      <c r="M19" s="87">
        <f>K19-L19</f>
        <v>0</v>
      </c>
      <c r="N19" s="101">
        <v>10</v>
      </c>
      <c r="O19" s="102">
        <f>15006.17+4785.26</f>
        <v>19791.43</v>
      </c>
      <c r="P19" s="102">
        <f>15006.17+4785.26</f>
        <v>19791.43</v>
      </c>
      <c r="Q19" s="90">
        <f>O19-P19</f>
        <v>0</v>
      </c>
      <c r="R19" s="20">
        <f>P19+L19</f>
        <v>29971.03</v>
      </c>
      <c r="S19" s="20"/>
      <c r="U19" s="20"/>
    </row>
    <row r="20" spans="1:1021" ht="15" hidden="1" customHeight="1">
      <c r="A20" s="10">
        <f t="shared" si="1"/>
        <v>11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hidden="1" customHeight="1">
      <c r="A21" s="10">
        <f t="shared" si="1"/>
        <v>12</v>
      </c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hidden="1" customHeight="1">
      <c r="A22" s="10">
        <f t="shared" si="1"/>
        <v>13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f t="shared" si="1"/>
        <v>14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4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f t="shared" si="1"/>
        <v>15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4"/>
        <v>0</v>
      </c>
      <c r="S24" s="20"/>
      <c r="U24" s="20"/>
    </row>
    <row r="25" spans="1:1021" ht="15" hidden="1" customHeight="1">
      <c r="A25" s="10">
        <f t="shared" si="1"/>
        <v>16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1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f t="shared" si="1"/>
        <v>17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11</v>
      </c>
      <c r="I26" s="101">
        <v>6</v>
      </c>
      <c r="J26" s="101">
        <v>6</v>
      </c>
      <c r="K26" s="101">
        <v>2567.67</v>
      </c>
      <c r="L26" s="101">
        <v>2567.67</v>
      </c>
      <c r="M26" s="87">
        <f>K26-L26</f>
        <v>0</v>
      </c>
      <c r="N26" s="101">
        <v>11</v>
      </c>
      <c r="O26" s="102">
        <f>21360.72+10038.23+4949.54</f>
        <v>36348.49</v>
      </c>
      <c r="P26" s="102">
        <f>21360.72+10038.23+4949.54</f>
        <v>36348.49</v>
      </c>
      <c r="Q26" s="90">
        <f>O26-P26</f>
        <v>0</v>
      </c>
      <c r="R26" s="20">
        <f>P26+L26</f>
        <v>38916.159999999996</v>
      </c>
    </row>
    <row r="27" spans="1:1021" s="3" customFormat="1" ht="15" hidden="1" customHeight="1">
      <c r="A27" s="10">
        <f t="shared" si="1"/>
        <v>18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4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f t="shared" si="1"/>
        <v>19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15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hidden="1" customHeight="1">
      <c r="A29" s="10">
        <f t="shared" si="1"/>
        <v>20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f t="shared" si="1"/>
        <v>21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6</v>
      </c>
      <c r="I30" s="87">
        <v>4</v>
      </c>
      <c r="J30" s="87">
        <v>4</v>
      </c>
      <c r="K30" s="87">
        <v>7307.61</v>
      </c>
      <c r="L30" s="87">
        <v>7307.61</v>
      </c>
      <c r="M30" s="87">
        <f>K30-L30</f>
        <v>0</v>
      </c>
      <c r="N30" s="87">
        <v>5</v>
      </c>
      <c r="O30" s="99">
        <v>14216.17</v>
      </c>
      <c r="P30" s="99">
        <v>14216.17</v>
      </c>
      <c r="Q30" s="90">
        <f>O30-P30</f>
        <v>0</v>
      </c>
      <c r="R30" s="20">
        <f>P30+L30</f>
        <v>21523.78</v>
      </c>
    </row>
    <row r="31" spans="1:1021" ht="15" hidden="1" customHeight="1">
      <c r="A31" s="10">
        <f t="shared" si="1"/>
        <v>22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8</v>
      </c>
      <c r="I31" s="217"/>
      <c r="J31" s="217"/>
      <c r="K31" s="219"/>
      <c r="L31" s="220"/>
      <c r="M31" s="105"/>
      <c r="N31" s="221">
        <v>3</v>
      </c>
      <c r="O31" s="221">
        <v>11140.6</v>
      </c>
      <c r="P31" s="221">
        <v>11140.6</v>
      </c>
      <c r="Q31" s="107">
        <v>0</v>
      </c>
      <c r="R31" s="20"/>
      <c r="S31" s="20"/>
      <c r="U31" s="20"/>
    </row>
    <row r="32" spans="1:1021" ht="15" customHeight="1">
      <c r="A32" s="10">
        <f t="shared" si="1"/>
        <v>23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hidden="1" customHeight="1">
      <c r="A33" s="10">
        <f t="shared" si="1"/>
        <v>24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3</v>
      </c>
      <c r="I33" s="111"/>
      <c r="J33" s="111"/>
      <c r="K33" s="112"/>
      <c r="L33" s="112"/>
      <c r="M33" s="113"/>
      <c r="N33" s="111">
        <v>6</v>
      </c>
      <c r="O33" s="114">
        <v>9739.32</v>
      </c>
      <c r="P33" s="114">
        <v>9739.32</v>
      </c>
      <c r="Q33" s="115">
        <v>0</v>
      </c>
      <c r="R33" s="20"/>
      <c r="S33" s="20"/>
      <c r="U33" s="20"/>
    </row>
    <row r="34" spans="1:1021" ht="15" customHeight="1">
      <c r="A34" s="10">
        <f t="shared" si="1"/>
        <v>25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14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hidden="1" customHeight="1">
      <c r="A35" s="10">
        <f t="shared" si="1"/>
        <v>26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1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f t="shared" si="1"/>
        <v>27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hidden="1" customHeight="1">
      <c r="A37" s="10">
        <f t="shared" si="1"/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8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hidden="1" customHeight="1">
      <c r="A38" s="10">
        <f>A37+1</f>
        <v>29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hidden="1" customHeight="1">
      <c r="A39" s="10">
        <f t="shared" si="1"/>
        <v>30</v>
      </c>
      <c r="B39" s="32" t="s">
        <v>51</v>
      </c>
      <c r="C39" s="14"/>
      <c r="D39" s="10"/>
      <c r="E39" s="21"/>
      <c r="F39" s="22"/>
      <c r="G39" s="19" t="s">
        <v>21</v>
      </c>
      <c r="H39" s="80">
        <v>5</v>
      </c>
      <c r="I39" s="81">
        <v>2</v>
      </c>
      <c r="J39" s="81">
        <v>2</v>
      </c>
      <c r="K39" s="120">
        <v>6215.8</v>
      </c>
      <c r="L39" s="120">
        <v>6215.8</v>
      </c>
      <c r="M39" s="115"/>
      <c r="N39" s="84"/>
      <c r="O39" s="84"/>
      <c r="P39" s="84"/>
      <c r="Q39" s="84"/>
    </row>
    <row r="40" spans="1:1021" ht="15" customHeight="1">
      <c r="A40" s="10">
        <f t="shared" si="1"/>
        <v>31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10</v>
      </c>
      <c r="I40" s="87">
        <v>1</v>
      </c>
      <c r="J40" s="87">
        <v>1</v>
      </c>
      <c r="K40" s="87">
        <v>1040.49</v>
      </c>
      <c r="L40" s="87">
        <v>1040.49</v>
      </c>
      <c r="M40" s="87">
        <f>K40-L40</f>
        <v>0</v>
      </c>
      <c r="N40" s="87">
        <v>7</v>
      </c>
      <c r="O40" s="99">
        <f>21027.9+12472.94+1067.82</f>
        <v>34568.660000000003</v>
      </c>
      <c r="P40" s="99">
        <f>21027.9+12472.94+1067.82</f>
        <v>34568.660000000003</v>
      </c>
      <c r="Q40" s="90">
        <f>O40-P40</f>
        <v>0</v>
      </c>
      <c r="R40" s="20">
        <f>P40+L40</f>
        <v>35609.15</v>
      </c>
      <c r="S40" s="20"/>
      <c r="U40" s="20"/>
    </row>
    <row r="41" spans="1:1021" ht="15" hidden="1" customHeight="1">
      <c r="A41" s="10">
        <f t="shared" si="1"/>
        <v>32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8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f t="shared" si="1"/>
        <v>33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28</v>
      </c>
      <c r="I42" s="87">
        <v>11</v>
      </c>
      <c r="J42" s="87">
        <v>11</v>
      </c>
      <c r="K42" s="87">
        <f>4882.74+17250.03</f>
        <v>22132.769999999997</v>
      </c>
      <c r="L42" s="87">
        <f>4882.74+17250.03</f>
        <v>22132.769999999997</v>
      </c>
      <c r="M42" s="87">
        <f>K42-L42</f>
        <v>0</v>
      </c>
      <c r="N42" s="87">
        <v>60</v>
      </c>
      <c r="O42" s="93">
        <v>185962.49</v>
      </c>
      <c r="P42" s="93">
        <v>185962.49</v>
      </c>
      <c r="Q42" s="90">
        <f>O42-P42</f>
        <v>0</v>
      </c>
      <c r="R42" s="20">
        <f>P42+L42</f>
        <v>208095.25999999998</v>
      </c>
      <c r="S42" s="20"/>
      <c r="U42" s="20"/>
    </row>
    <row r="43" spans="1:1021" ht="15" hidden="1" customHeight="1">
      <c r="A43" s="10">
        <f t="shared" si="1"/>
        <v>34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f t="shared" si="1"/>
        <v>35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5">P44+L44</f>
        <v>0</v>
      </c>
      <c r="S44" s="20"/>
      <c r="U44" s="20"/>
    </row>
    <row r="45" spans="1:1021" ht="15" customHeight="1">
      <c r="A45" s="10">
        <f t="shared" si="1"/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16</v>
      </c>
      <c r="I45" s="87">
        <v>3</v>
      </c>
      <c r="J45" s="87">
        <v>3</v>
      </c>
      <c r="K45" s="90">
        <v>5247.65</v>
      </c>
      <c r="L45" s="90">
        <v>5247.65</v>
      </c>
      <c r="M45" s="87">
        <f>K45-L45</f>
        <v>0</v>
      </c>
      <c r="N45" s="87">
        <v>19</v>
      </c>
      <c r="O45" s="90">
        <f>39357.18+6172.45+2817.41</f>
        <v>48347.039999999994</v>
      </c>
      <c r="P45" s="90">
        <f>39357.18+6172.45+2817.41</f>
        <v>48347.039999999994</v>
      </c>
      <c r="Q45" s="90">
        <f>O45-P45</f>
        <v>0</v>
      </c>
      <c r="R45" s="20">
        <f t="shared" si="5"/>
        <v>53594.689999999995</v>
      </c>
      <c r="S45" s="20"/>
      <c r="U45" s="20"/>
    </row>
    <row r="46" spans="1:1021" ht="15" hidden="1" customHeight="1">
      <c r="A46" s="10">
        <f t="shared" si="1"/>
        <v>37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6</v>
      </c>
      <c r="J46" s="125">
        <v>6</v>
      </c>
      <c r="K46" s="126">
        <v>11114.48</v>
      </c>
      <c r="L46" s="126">
        <v>11114.48</v>
      </c>
      <c r="M46" s="127"/>
      <c r="N46" s="97"/>
      <c r="O46" s="128"/>
      <c r="P46" s="128"/>
      <c r="Q46" s="84"/>
      <c r="R46" s="18"/>
    </row>
    <row r="47" spans="1:1021" ht="15" customHeight="1">
      <c r="A47" s="10">
        <f t="shared" si="1"/>
        <v>38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14</v>
      </c>
      <c r="I47" s="87">
        <v>3</v>
      </c>
      <c r="J47" s="87">
        <v>3</v>
      </c>
      <c r="K47" s="87">
        <v>2041.39</v>
      </c>
      <c r="L47" s="87">
        <v>2041.39</v>
      </c>
      <c r="M47" s="87">
        <f>K47-L47</f>
        <v>0</v>
      </c>
      <c r="N47" s="87">
        <v>19</v>
      </c>
      <c r="O47" s="87">
        <f>19411.51+9160.18+5372.15</f>
        <v>33943.839999999997</v>
      </c>
      <c r="P47" s="87">
        <f>19411.51+9160.18+5372.15</f>
        <v>33943.839999999997</v>
      </c>
      <c r="Q47" s="90">
        <f>O47-P47</f>
        <v>0</v>
      </c>
      <c r="R47" s="20">
        <f>P47+L47</f>
        <v>35985.229999999996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hidden="1" customHeight="1">
      <c r="A48" s="10">
        <f t="shared" si="1"/>
        <v>39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hidden="1" customHeight="1">
      <c r="A49" s="10">
        <f t="shared" si="1"/>
        <v>40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hidden="1" customHeight="1">
      <c r="A50" s="10">
        <f t="shared" si="1"/>
        <v>41</v>
      </c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f t="shared" si="1"/>
        <v>42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13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hidden="1" customHeight="1">
      <c r="A52" s="10">
        <f t="shared" si="1"/>
        <v>43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2</v>
      </c>
      <c r="I52" s="134"/>
      <c r="J52" s="134"/>
      <c r="K52" s="135"/>
      <c r="L52" s="135"/>
      <c r="M52" s="134"/>
      <c r="N52" s="134">
        <v>2</v>
      </c>
      <c r="O52" s="211">
        <v>17656.8</v>
      </c>
      <c r="P52" s="136">
        <v>17656.8</v>
      </c>
      <c r="Q52" s="137"/>
    </row>
    <row r="53" spans="1:1021" ht="15" hidden="1" customHeight="1">
      <c r="A53" s="10">
        <f t="shared" si="1"/>
        <v>44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f t="shared" si="1"/>
        <v>45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hidden="1" customHeight="1">
      <c r="A55" s="10">
        <f t="shared" si="1"/>
        <v>46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f t="shared" si="1"/>
        <v>47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12</v>
      </c>
      <c r="I56" s="87">
        <v>9</v>
      </c>
      <c r="J56" s="87">
        <v>9</v>
      </c>
      <c r="K56" s="87">
        <f>693.66+6108.16+6002.05</f>
        <v>12803.869999999999</v>
      </c>
      <c r="L56" s="87">
        <f>693.66+6108.16+6002.05</f>
        <v>12803.869999999999</v>
      </c>
      <c r="M56" s="87">
        <f>K56-L56</f>
        <v>0</v>
      </c>
      <c r="N56" s="87">
        <v>6</v>
      </c>
      <c r="O56" s="87">
        <f>10490.95+4905.97+5627.73</f>
        <v>21024.65</v>
      </c>
      <c r="P56" s="87">
        <f>10490.95+4905.97+5627.73</f>
        <v>21024.65</v>
      </c>
      <c r="Q56" s="90">
        <f>O56-P56</f>
        <v>0</v>
      </c>
      <c r="R56" s="20">
        <f>P56+L56</f>
        <v>33828.520000000004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hidden="1" customHeight="1">
      <c r="A57" s="10">
        <f t="shared" si="1"/>
        <v>48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f t="shared" si="1"/>
        <v>49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104486.46</v>
      </c>
      <c r="Q58" s="90">
        <f>O58-P58</f>
        <v>0</v>
      </c>
      <c r="R58" s="20">
        <f t="shared" ref="R58:R59" si="6">P58+L58</f>
        <v>104486.46</v>
      </c>
      <c r="S58" s="20"/>
      <c r="U58" s="20"/>
    </row>
    <row r="59" spans="1:1021" ht="15" customHeight="1">
      <c r="A59" s="10">
        <f t="shared" si="1"/>
        <v>50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52</v>
      </c>
      <c r="I59" s="101">
        <v>46</v>
      </c>
      <c r="J59" s="101">
        <v>46</v>
      </c>
      <c r="K59" s="101">
        <f>31380.31+27611.47</f>
        <v>58991.78</v>
      </c>
      <c r="L59" s="101">
        <v>31380.31</v>
      </c>
      <c r="M59" s="87">
        <f>K59-L59</f>
        <v>27611.469999999998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6"/>
        <v>160987.75</v>
      </c>
      <c r="S59" s="20"/>
      <c r="U59" s="20"/>
    </row>
    <row r="60" spans="1:1021" s="3" customFormat="1" ht="15" hidden="1" customHeight="1">
      <c r="A60" s="10">
        <f t="shared" si="1"/>
        <v>51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hidden="1" customHeight="1">
      <c r="A61" s="10">
        <f>A60+1</f>
        <v>52</v>
      </c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f t="shared" si="1"/>
        <v>53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hidden="1" customHeight="1">
      <c r="A63" s="10">
        <f t="shared" si="1"/>
        <v>54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hidden="1" customHeight="1">
      <c r="A64" s="10">
        <f t="shared" si="1"/>
        <v>55</v>
      </c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hidden="1" customHeight="1">
      <c r="A65" s="10">
        <f t="shared" si="1"/>
        <v>56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f t="shared" si="1"/>
        <v>57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27</v>
      </c>
      <c r="I66" s="87">
        <v>6</v>
      </c>
      <c r="J66" s="87">
        <v>6</v>
      </c>
      <c r="K66" s="87">
        <v>7169.74</v>
      </c>
      <c r="L66" s="87">
        <v>7169.74</v>
      </c>
      <c r="M66" s="87">
        <f t="shared" ref="M66" si="7">K66-L66</f>
        <v>0</v>
      </c>
      <c r="N66" s="87">
        <v>12</v>
      </c>
      <c r="O66" s="93">
        <v>62274.21</v>
      </c>
      <c r="P66" s="93">
        <v>62274.21</v>
      </c>
      <c r="Q66" s="90">
        <f>O66-P66</f>
        <v>0</v>
      </c>
      <c r="R66" s="20">
        <f t="shared" ref="R66:R67" si="8">P66+L66</f>
        <v>69443.95</v>
      </c>
      <c r="S66" s="20"/>
      <c r="U66" s="20"/>
    </row>
    <row r="67" spans="1:1021" ht="15" customHeight="1">
      <c r="A67" s="10">
        <f t="shared" si="1"/>
        <v>58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14</v>
      </c>
      <c r="I67" s="87">
        <v>7</v>
      </c>
      <c r="J67" s="87">
        <v>7</v>
      </c>
      <c r="K67" s="87">
        <f>6147.09+5447.34</f>
        <v>11594.43</v>
      </c>
      <c r="L67" s="87">
        <v>6147.09</v>
      </c>
      <c r="M67" s="87">
        <f>K67-L67</f>
        <v>5447.34</v>
      </c>
      <c r="N67" s="87">
        <v>10</v>
      </c>
      <c r="O67" s="93">
        <f>15314.75+4013.52</f>
        <v>19328.27</v>
      </c>
      <c r="P67" s="93">
        <v>15314.75</v>
      </c>
      <c r="Q67" s="90">
        <f>O67-P67</f>
        <v>4013.5200000000004</v>
      </c>
      <c r="R67" s="20">
        <f t="shared" si="8"/>
        <v>21461.84</v>
      </c>
      <c r="S67" s="20"/>
      <c r="U67" s="20"/>
    </row>
    <row r="68" spans="1:1021" s="3" customFormat="1" ht="15" hidden="1" customHeight="1">
      <c r="A68" s="10">
        <f t="shared" si="1"/>
        <v>59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hidden="1" customHeight="1">
      <c r="A69" s="10">
        <f t="shared" si="1"/>
        <v>60</v>
      </c>
      <c r="B69" s="21" t="s">
        <v>73</v>
      </c>
      <c r="C69" s="14"/>
      <c r="D69" s="10"/>
      <c r="E69" s="21"/>
      <c r="F69" s="23"/>
      <c r="G69" s="19" t="s">
        <v>25</v>
      </c>
      <c r="H69" s="96">
        <v>19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f t="shared" si="1"/>
        <v>61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13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>
        <v>15659.58</v>
      </c>
      <c r="Q70" s="90">
        <f>O70-P70</f>
        <v>0</v>
      </c>
      <c r="R70" s="20">
        <f>P70+L70</f>
        <v>15659.58</v>
      </c>
      <c r="S70" s="20"/>
      <c r="U70" s="20"/>
    </row>
    <row r="71" spans="1:1021" ht="15" hidden="1" customHeight="1">
      <c r="A71" s="10">
        <f t="shared" si="1"/>
        <v>62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f t="shared" si="1"/>
        <v>63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hidden="1" customHeight="1">
      <c r="A73" s="10">
        <f t="shared" si="1"/>
        <v>64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f t="shared" si="1"/>
        <v>65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14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hidden="1" customHeight="1">
      <c r="A75" s="10">
        <f t="shared" si="1"/>
        <v>66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3</v>
      </c>
      <c r="I75" s="84"/>
      <c r="J75" s="84"/>
      <c r="K75" s="84"/>
      <c r="L75" s="84"/>
      <c r="M75" s="84"/>
      <c r="N75" s="82">
        <v>5</v>
      </c>
      <c r="O75" s="129">
        <v>13137.5</v>
      </c>
      <c r="P75" s="129">
        <v>13137.5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hidden="1" customHeight="1">
      <c r="A76" s="10">
        <f t="shared" ref="A76:A139" si="9">A75+1</f>
        <v>67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f t="shared" si="9"/>
        <v>68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23</v>
      </c>
      <c r="I77" s="87">
        <v>17</v>
      </c>
      <c r="J77" s="87">
        <v>17</v>
      </c>
      <c r="K77" s="87">
        <f>2146.88+12068.7+20558.58</f>
        <v>34774.160000000003</v>
      </c>
      <c r="L77" s="87">
        <f>2146.88+12068.7+20558.58</f>
        <v>34774.160000000003</v>
      </c>
      <c r="M77" s="87">
        <f>K77-L77</f>
        <v>0</v>
      </c>
      <c r="N77" s="146">
        <v>36</v>
      </c>
      <c r="O77" s="147">
        <f>89309.05+9467.63+5557.37+1056.26</f>
        <v>105390.31</v>
      </c>
      <c r="P77" s="147">
        <f>89309.05+9467.63+5557.37+1056.26</f>
        <v>105390.31</v>
      </c>
      <c r="Q77" s="90">
        <f>O77-P77</f>
        <v>0</v>
      </c>
      <c r="R77" s="20">
        <f t="shared" ref="R77:R79" si="10">P77+L77</f>
        <v>140164.47</v>
      </c>
      <c r="S77" s="20"/>
      <c r="U77" s="20"/>
    </row>
    <row r="78" spans="1:1021" ht="15" customHeight="1">
      <c r="A78" s="10">
        <f t="shared" si="9"/>
        <v>69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10"/>
        <v>0</v>
      </c>
      <c r="S78" s="20"/>
      <c r="U78" s="20"/>
    </row>
    <row r="79" spans="1:1021" s="3" customFormat="1" ht="15" customHeight="1">
      <c r="A79" s="10">
        <f t="shared" si="9"/>
        <v>70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4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10319.42</v>
      </c>
      <c r="Q79" s="90">
        <f>O79-P79</f>
        <v>0</v>
      </c>
      <c r="R79" s="20">
        <f t="shared" si="10"/>
        <v>10319.42</v>
      </c>
      <c r="S79" s="20"/>
      <c r="U79" s="20"/>
    </row>
    <row r="80" spans="1:1021" s="3" customFormat="1" ht="15" hidden="1" customHeight="1">
      <c r="A80" s="10">
        <f t="shared" si="9"/>
        <v>71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6</v>
      </c>
      <c r="I80" s="105">
        <v>1</v>
      </c>
      <c r="J80" s="105">
        <v>1</v>
      </c>
      <c r="K80" s="104">
        <v>630.6</v>
      </c>
      <c r="L80" s="106">
        <v>630.6</v>
      </c>
      <c r="M80" s="105">
        <v>0</v>
      </c>
      <c r="N80" s="107">
        <v>3</v>
      </c>
      <c r="O80" s="108">
        <v>5402.14</v>
      </c>
      <c r="P80" s="108">
        <v>5402.14</v>
      </c>
      <c r="Q80" s="107">
        <v>0</v>
      </c>
      <c r="R80" s="18"/>
    </row>
    <row r="81" spans="1:21" s="3" customFormat="1" ht="15" customHeight="1">
      <c r="A81" s="10">
        <f t="shared" si="9"/>
        <v>72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11</v>
      </c>
      <c r="I81" s="87">
        <v>2</v>
      </c>
      <c r="J81" s="87">
        <v>2</v>
      </c>
      <c r="K81" s="87">
        <v>2757.3</v>
      </c>
      <c r="L81" s="87">
        <v>2757.3</v>
      </c>
      <c r="M81" s="87">
        <f>K81-L81</f>
        <v>0</v>
      </c>
      <c r="N81" s="87">
        <v>10</v>
      </c>
      <c r="O81" s="93">
        <v>22931.19</v>
      </c>
      <c r="P81" s="93">
        <v>22931.19</v>
      </c>
      <c r="Q81" s="90">
        <f>O81-P81</f>
        <v>0</v>
      </c>
      <c r="R81" s="20">
        <f t="shared" ref="R81:R83" si="11">P81+L81</f>
        <v>25688.489999999998</v>
      </c>
      <c r="S81" s="20"/>
      <c r="U81" s="20"/>
    </row>
    <row r="82" spans="1:21" s="3" customFormat="1" ht="15" customHeight="1">
      <c r="A82" s="10">
        <f t="shared" si="9"/>
        <v>73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4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15096.48</v>
      </c>
      <c r="Q82" s="90">
        <f>O82-P82</f>
        <v>0</v>
      </c>
      <c r="R82" s="20">
        <f t="shared" si="11"/>
        <v>15096.48</v>
      </c>
      <c r="S82" s="20"/>
      <c r="U82" s="20"/>
    </row>
    <row r="83" spans="1:21" s="3" customFormat="1" ht="15" customHeight="1">
      <c r="A83" s="10">
        <f t="shared" si="9"/>
        <v>74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18</v>
      </c>
      <c r="I83" s="87">
        <v>5</v>
      </c>
      <c r="J83" s="87">
        <v>5</v>
      </c>
      <c r="K83" s="87">
        <f>4341.37+12503.5</f>
        <v>16844.87</v>
      </c>
      <c r="L83" s="87">
        <v>4341.37</v>
      </c>
      <c r="M83" s="90">
        <f t="shared" ref="M83" si="12">K83-L83</f>
        <v>12503.5</v>
      </c>
      <c r="N83" s="87">
        <v>15</v>
      </c>
      <c r="O83" s="90">
        <f>59808.7+12823.92</f>
        <v>72632.62</v>
      </c>
      <c r="P83" s="90">
        <v>59808.7</v>
      </c>
      <c r="Q83" s="90">
        <f>O83-P83</f>
        <v>12823.919999999998</v>
      </c>
      <c r="R83" s="20">
        <f t="shared" si="11"/>
        <v>64150.07</v>
      </c>
      <c r="S83" s="20"/>
      <c r="U83" s="20"/>
    </row>
    <row r="84" spans="1:21" s="3" customFormat="1" ht="15" hidden="1" customHeight="1">
      <c r="A84" s="10">
        <f t="shared" si="9"/>
        <v>75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hidden="1" customHeight="1">
      <c r="A85" s="10">
        <f t="shared" si="9"/>
        <v>76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6</v>
      </c>
      <c r="I85" s="84">
        <v>1</v>
      </c>
      <c r="J85" s="84">
        <v>1</v>
      </c>
      <c r="K85" s="84"/>
      <c r="L85" s="84"/>
      <c r="M85" s="84"/>
      <c r="N85" s="84">
        <v>5</v>
      </c>
      <c r="O85" s="95">
        <v>18737.2</v>
      </c>
      <c r="P85" s="95">
        <v>18737.2</v>
      </c>
      <c r="Q85" s="84">
        <v>0</v>
      </c>
    </row>
    <row r="86" spans="1:21" s="3" customFormat="1" ht="15" customHeight="1">
      <c r="A86" s="10">
        <f t="shared" si="9"/>
        <v>77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38</v>
      </c>
      <c r="I86" s="87">
        <v>37</v>
      </c>
      <c r="J86" s="87">
        <v>37</v>
      </c>
      <c r="K86" s="87">
        <f>40757.39+11814.2</f>
        <v>52571.59</v>
      </c>
      <c r="L86" s="87">
        <v>40757.39</v>
      </c>
      <c r="M86" s="87">
        <f t="shared" ref="M86" si="13">K86-L86</f>
        <v>11814.199999999997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4">P86+L86</f>
        <v>53668.729999999996</v>
      </c>
      <c r="S86" s="20"/>
      <c r="U86" s="20"/>
    </row>
    <row r="87" spans="1:21" s="3" customFormat="1" ht="15" customHeight="1">
      <c r="A87" s="10">
        <f t="shared" si="9"/>
        <v>78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4"/>
        <v>50530.2</v>
      </c>
      <c r="S87" s="20"/>
      <c r="U87" s="20"/>
    </row>
    <row r="88" spans="1:21" s="3" customFormat="1" ht="15" hidden="1" customHeight="1">
      <c r="A88" s="10">
        <f t="shared" si="9"/>
        <v>79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hidden="1" customHeight="1">
      <c r="A89" s="10">
        <f t="shared" si="9"/>
        <v>80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hidden="1" customHeight="1">
      <c r="A90" s="10">
        <f t="shared" si="9"/>
        <v>81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f t="shared" si="9"/>
        <v>82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12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5">P91+L91</f>
        <v>15251.49</v>
      </c>
      <c r="S91" s="20"/>
      <c r="U91" s="20"/>
    </row>
    <row r="92" spans="1:21" s="3" customFormat="1" ht="15" customHeight="1">
      <c r="A92" s="10">
        <f t="shared" si="9"/>
        <v>83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8</v>
      </c>
      <c r="I92" s="87">
        <v>1</v>
      </c>
      <c r="J92" s="87">
        <v>1</v>
      </c>
      <c r="K92" s="87">
        <v>1981.14</v>
      </c>
      <c r="L92" s="87">
        <v>1981.14</v>
      </c>
      <c r="M92" s="87">
        <f>K92-L92</f>
        <v>0</v>
      </c>
      <c r="N92" s="87">
        <v>8</v>
      </c>
      <c r="O92" s="93">
        <f>16454.68+3089.94</f>
        <v>19544.62</v>
      </c>
      <c r="P92" s="93">
        <f>16454.68+3089.94</f>
        <v>19544.62</v>
      </c>
      <c r="Q92" s="90">
        <f>O92-P92</f>
        <v>0</v>
      </c>
      <c r="R92" s="20">
        <f t="shared" si="15"/>
        <v>21525.759999999998</v>
      </c>
      <c r="S92" s="20"/>
      <c r="U92" s="20"/>
    </row>
    <row r="93" spans="1:21" s="3" customFormat="1" ht="15" hidden="1" customHeight="1">
      <c r="A93" s="10">
        <f t="shared" si="9"/>
        <v>84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hidden="1" customHeight="1">
      <c r="A94" s="10">
        <f t="shared" si="9"/>
        <v>85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f t="shared" si="9"/>
        <v>86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6">P95+L95</f>
        <v>0</v>
      </c>
      <c r="S95" s="20"/>
      <c r="U95" s="20"/>
    </row>
    <row r="96" spans="1:21" s="3" customFormat="1" ht="15" customHeight="1">
      <c r="A96" s="10">
        <f t="shared" si="9"/>
        <v>87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6"/>
        <v>0</v>
      </c>
      <c r="S96" s="20"/>
      <c r="U96" s="20"/>
    </row>
    <row r="97" spans="1:1021" s="3" customFormat="1" ht="15" customHeight="1">
      <c r="A97" s="10">
        <f t="shared" si="9"/>
        <v>88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6"/>
        <v>0</v>
      </c>
      <c r="S97" s="20"/>
      <c r="U97" s="20"/>
    </row>
    <row r="98" spans="1:1021" s="3" customFormat="1" ht="15" customHeight="1">
      <c r="A98" s="10">
        <f t="shared" si="9"/>
        <v>89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6"/>
        <v>12151.11</v>
      </c>
      <c r="S98" s="20"/>
      <c r="U98" s="20"/>
    </row>
    <row r="99" spans="1:1021" s="3" customFormat="1" ht="15" hidden="1" customHeight="1">
      <c r="A99" s="10">
        <f t="shared" si="9"/>
        <v>90</v>
      </c>
      <c r="B99" s="29" t="s">
        <v>97</v>
      </c>
      <c r="C99" s="14"/>
      <c r="D99" s="10"/>
      <c r="E99" s="21"/>
      <c r="F99" s="22"/>
      <c r="G99" s="19" t="s">
        <v>25</v>
      </c>
      <c r="H99" s="80">
        <v>3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f t="shared" si="9"/>
        <v>91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7</v>
      </c>
      <c r="I100" s="87">
        <v>2</v>
      </c>
      <c r="J100" s="87">
        <v>2</v>
      </c>
      <c r="K100" s="87">
        <v>2348.12</v>
      </c>
      <c r="L100" s="87">
        <v>2348.12</v>
      </c>
      <c r="M100" s="87">
        <f>K100-L100</f>
        <v>0</v>
      </c>
      <c r="N100" s="87">
        <v>7</v>
      </c>
      <c r="O100" s="93">
        <f>3225.52+8240.21</f>
        <v>11465.73</v>
      </c>
      <c r="P100" s="93">
        <f>3225.52+8240.21</f>
        <v>11465.73</v>
      </c>
      <c r="Q100" s="90">
        <f>O100-P100</f>
        <v>0</v>
      </c>
      <c r="R100" s="20">
        <f>P100+L100</f>
        <v>13813.849999999999</v>
      </c>
      <c r="S100" s="20"/>
      <c r="U100" s="20"/>
    </row>
    <row r="101" spans="1:1021" s="3" customFormat="1" ht="15" hidden="1" customHeight="1">
      <c r="A101" s="10">
        <f t="shared" si="9"/>
        <v>92</v>
      </c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f t="shared" si="9"/>
        <v>93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4</v>
      </c>
      <c r="I102" s="101"/>
      <c r="J102" s="101"/>
      <c r="K102" s="144"/>
      <c r="L102" s="144"/>
      <c r="M102" s="87">
        <f>K102-L102</f>
        <v>0</v>
      </c>
      <c r="N102" s="101">
        <v>28</v>
      </c>
      <c r="O102" s="101">
        <f>8395.23+2535.31+31117.14+7151.56</f>
        <v>49199.24</v>
      </c>
      <c r="P102" s="101">
        <f>8395.23+2535.31+31117.14+7151.56</f>
        <v>49199.24</v>
      </c>
      <c r="Q102" s="90">
        <f>O102-P102</f>
        <v>0</v>
      </c>
      <c r="R102" s="20">
        <f>P102+L102</f>
        <v>49199.24</v>
      </c>
    </row>
    <row r="103" spans="1:1021" s="3" customFormat="1" ht="15" hidden="1" customHeight="1">
      <c r="A103" s="10">
        <f t="shared" si="9"/>
        <v>94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9</v>
      </c>
      <c r="I103" s="115">
        <v>3</v>
      </c>
      <c r="J103" s="127">
        <v>3</v>
      </c>
      <c r="K103" s="143">
        <v>7170.6</v>
      </c>
      <c r="L103" s="143">
        <v>7170.6</v>
      </c>
      <c r="M103" s="127"/>
      <c r="N103" s="83"/>
      <c r="O103" s="122"/>
      <c r="P103" s="122"/>
      <c r="Q103" s="84"/>
    </row>
    <row r="104" spans="1:1021" s="3" customFormat="1" ht="15" hidden="1" customHeight="1">
      <c r="A104" s="10">
        <f t="shared" si="9"/>
        <v>95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f t="shared" si="9"/>
        <v>96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7">P105+L105</f>
        <v>0</v>
      </c>
      <c r="S105" s="20"/>
      <c r="U105" s="20"/>
    </row>
    <row r="106" spans="1:1021" s="3" customFormat="1" ht="15" customHeight="1">
      <c r="A106" s="10">
        <f t="shared" si="9"/>
        <v>97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5</v>
      </c>
      <c r="I106" s="87">
        <v>2</v>
      </c>
      <c r="J106" s="87">
        <v>2</v>
      </c>
      <c r="K106" s="90">
        <f>880.61+686.3</f>
        <v>1566.9099999999999</v>
      </c>
      <c r="L106" s="90">
        <v>880.61</v>
      </c>
      <c r="M106" s="87">
        <f>K106-L106</f>
        <v>686.29999999999984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7"/>
        <v>31689.03</v>
      </c>
      <c r="S106" s="20"/>
      <c r="U106" s="20"/>
    </row>
    <row r="107" spans="1:1021" s="3" customFormat="1" ht="15" hidden="1" customHeight="1">
      <c r="A107" s="10">
        <f t="shared" si="9"/>
        <v>98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hidden="1" customHeight="1">
      <c r="A108" s="10">
        <f t="shared" si="9"/>
        <v>99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f t="shared" si="9"/>
        <v>100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hidden="1" customHeight="1">
      <c r="A110" s="10">
        <f t="shared" si="9"/>
        <v>101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hidden="1" customHeight="1">
      <c r="A111" s="10">
        <f t="shared" si="9"/>
        <v>102</v>
      </c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f t="shared" si="9"/>
        <v>103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f>8911.87+15731.86</f>
        <v>24643.730000000003</v>
      </c>
      <c r="M112" s="87">
        <f>K112-L112</f>
        <v>0</v>
      </c>
      <c r="N112" s="146">
        <v>4</v>
      </c>
      <c r="O112" s="156">
        <f>7168.2+2760.55</f>
        <v>9928.75</v>
      </c>
      <c r="P112" s="156">
        <f>7168.2+2760.55</f>
        <v>9928.75</v>
      </c>
      <c r="Q112" s="90">
        <f>O112-P112</f>
        <v>0</v>
      </c>
      <c r="R112" s="20">
        <f>P112+L112</f>
        <v>34572.480000000003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hidden="1" customHeight="1">
      <c r="A113" s="10">
        <f t="shared" si="9"/>
        <v>104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7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f t="shared" si="9"/>
        <v>105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14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hidden="1" customHeight="1">
      <c r="A115" s="10">
        <f t="shared" si="9"/>
        <v>106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f t="shared" si="9"/>
        <v>107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>
        <v>2</v>
      </c>
      <c r="J116" s="87">
        <v>2</v>
      </c>
      <c r="K116" s="87">
        <v>3776.84</v>
      </c>
      <c r="L116" s="87">
        <v>3776.84</v>
      </c>
      <c r="M116" s="87">
        <f>K116-L116</f>
        <v>0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17606.87</v>
      </c>
      <c r="S116" s="20"/>
      <c r="U116" s="20"/>
    </row>
    <row r="117" spans="1:1021" s="3" customFormat="1" ht="15" hidden="1" customHeight="1">
      <c r="A117" s="10">
        <f t="shared" si="9"/>
        <v>108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f t="shared" si="9"/>
        <v>109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14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hidden="1" customHeight="1">
      <c r="A119" s="10">
        <f t="shared" si="9"/>
        <v>110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5</v>
      </c>
      <c r="J119" s="152">
        <v>5</v>
      </c>
      <c r="K119" s="153">
        <v>7407</v>
      </c>
      <c r="L119" s="153">
        <v>7407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f t="shared" si="9"/>
        <v>111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3046.97+10133.42+2637.1+29897.76</f>
        <v>45715.25</v>
      </c>
      <c r="Q120" s="90">
        <f>O120-P120</f>
        <v>0</v>
      </c>
      <c r="R120" s="20">
        <f>P120+L120</f>
        <v>45715.25</v>
      </c>
      <c r="S120" s="20"/>
      <c r="U120" s="20"/>
    </row>
    <row r="121" spans="1:1021" s="3" customFormat="1" ht="15" hidden="1" customHeight="1">
      <c r="A121" s="10">
        <f t="shared" si="9"/>
        <v>112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f t="shared" si="9"/>
        <v>113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20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hidden="1" customHeight="1">
      <c r="A123" s="10">
        <f t="shared" si="9"/>
        <v>114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>
        <v>2</v>
      </c>
      <c r="K123" s="104">
        <v>3042.8</v>
      </c>
      <c r="L123" s="104">
        <v>3042.8</v>
      </c>
      <c r="M123" s="103"/>
      <c r="N123" s="103">
        <v>5</v>
      </c>
      <c r="O123" s="154">
        <v>21230.2</v>
      </c>
      <c r="P123" s="105">
        <v>21230.2</v>
      </c>
      <c r="Q123" s="105"/>
    </row>
    <row r="124" spans="1:1021" s="3" customFormat="1" ht="15" hidden="1" customHeight="1">
      <c r="A124" s="10">
        <f t="shared" si="9"/>
        <v>115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hidden="1" customHeight="1">
      <c r="A125" s="10">
        <f t="shared" si="9"/>
        <v>116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hidden="1" customHeight="1">
      <c r="A126" s="10">
        <f t="shared" si="9"/>
        <v>117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f t="shared" si="9"/>
        <v>118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8">P127+L127</f>
        <v>2039.11</v>
      </c>
      <c r="S127" s="20"/>
      <c r="U127" s="20"/>
    </row>
    <row r="128" spans="1:1021" s="3" customFormat="1" ht="15" customHeight="1">
      <c r="A128" s="10">
        <f t="shared" si="9"/>
        <v>119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6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8"/>
        <v>10428.540000000001</v>
      </c>
      <c r="S128" s="20"/>
      <c r="U128" s="20"/>
    </row>
    <row r="129" spans="1:1021" s="3" customFormat="1" ht="15" hidden="1" customHeight="1">
      <c r="A129" s="10">
        <f t="shared" si="9"/>
        <v>120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f t="shared" si="9"/>
        <v>121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22</v>
      </c>
      <c r="I130" s="117">
        <v>7</v>
      </c>
      <c r="J130" s="117">
        <v>7</v>
      </c>
      <c r="K130" s="117">
        <f>3225.73+8142.39</f>
        <v>11368.12</v>
      </c>
      <c r="L130" s="117">
        <v>3225.73</v>
      </c>
      <c r="M130" s="87">
        <f>K130-L130</f>
        <v>8142.3900000000012</v>
      </c>
      <c r="N130" s="117">
        <v>20</v>
      </c>
      <c r="O130" s="118">
        <f>48941.44+4947.4+9148.1+7394.81</f>
        <v>70431.75</v>
      </c>
      <c r="P130" s="118">
        <f>48941.44+4947.4</f>
        <v>53888.840000000004</v>
      </c>
      <c r="Q130" s="90">
        <f>O130-P130</f>
        <v>16542.909999999996</v>
      </c>
      <c r="R130" s="20">
        <f>P130+L130</f>
        <v>57114.570000000007</v>
      </c>
      <c r="S130" s="20"/>
      <c r="U130" s="20"/>
    </row>
    <row r="131" spans="1:1021" s="3" customFormat="1" ht="15" hidden="1" customHeight="1">
      <c r="A131" s="10">
        <f t="shared" si="9"/>
        <v>122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f t="shared" si="9"/>
        <v>123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13</v>
      </c>
      <c r="I132" s="87">
        <v>8</v>
      </c>
      <c r="J132" s="87">
        <v>8</v>
      </c>
      <c r="K132" s="87">
        <f>2355.75+2847.24</f>
        <v>5202.99</v>
      </c>
      <c r="L132" s="87">
        <f>2355.75+2847.24</f>
        <v>5202.99</v>
      </c>
      <c r="M132" s="87">
        <f>K132-L132</f>
        <v>0</v>
      </c>
      <c r="N132" s="87">
        <v>5</v>
      </c>
      <c r="O132" s="93">
        <f>13232.17+6299.15</f>
        <v>19531.32</v>
      </c>
      <c r="P132" s="93">
        <f>13232.17+6299.15</f>
        <v>19531.32</v>
      </c>
      <c r="Q132" s="90">
        <f>O132-P132</f>
        <v>0</v>
      </c>
      <c r="R132" s="20">
        <f>P132+L132</f>
        <v>24734.309999999998</v>
      </c>
      <c r="S132" s="20"/>
      <c r="U132" s="20"/>
    </row>
    <row r="133" spans="1:1021" s="3" customFormat="1" ht="15" hidden="1" customHeight="1">
      <c r="A133" s="10">
        <f t="shared" si="9"/>
        <v>124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hidden="1" customHeight="1">
      <c r="A134" s="10">
        <f t="shared" si="9"/>
        <v>125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f t="shared" si="9"/>
        <v>126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4</v>
      </c>
      <c r="I135" s="87">
        <v>3</v>
      </c>
      <c r="J135" s="87">
        <v>3</v>
      </c>
      <c r="K135" s="87">
        <v>1067.82</v>
      </c>
      <c r="L135" s="87">
        <v>1067.82</v>
      </c>
      <c r="M135" s="87">
        <f>K135-L135</f>
        <v>0</v>
      </c>
      <c r="N135" s="146">
        <v>7</v>
      </c>
      <c r="O135" s="156">
        <f>9533.33+6526.1</f>
        <v>16059.43</v>
      </c>
      <c r="P135" s="156">
        <f>9533.33+6526.1</f>
        <v>16059.43</v>
      </c>
      <c r="Q135" s="90">
        <f>O135-P135</f>
        <v>0</v>
      </c>
      <c r="R135" s="20">
        <f>P135+L135</f>
        <v>17127.25</v>
      </c>
      <c r="S135" s="20"/>
      <c r="U135" s="20"/>
    </row>
    <row r="136" spans="1:1021" s="3" customFormat="1" ht="15" hidden="1" customHeight="1">
      <c r="A136" s="10">
        <f t="shared" si="9"/>
        <v>127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9</v>
      </c>
      <c r="I136" s="105">
        <v>2</v>
      </c>
      <c r="J136" s="105">
        <v>2</v>
      </c>
      <c r="K136" s="106">
        <v>2942.8</v>
      </c>
      <c r="L136" s="106">
        <v>2942.8</v>
      </c>
      <c r="M136" s="105">
        <v>0</v>
      </c>
      <c r="N136" s="107">
        <v>6</v>
      </c>
      <c r="O136" s="108">
        <v>16597.8</v>
      </c>
      <c r="P136" s="107">
        <v>16597.8</v>
      </c>
      <c r="Q136" s="107">
        <v>0</v>
      </c>
    </row>
    <row r="137" spans="1:1021" s="3" customFormat="1" ht="15" customHeight="1">
      <c r="A137" s="10">
        <f t="shared" si="9"/>
        <v>128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9</v>
      </c>
      <c r="I137" s="157">
        <v>3</v>
      </c>
      <c r="J137" s="157">
        <v>3</v>
      </c>
      <c r="K137" s="158">
        <v>1865.14</v>
      </c>
      <c r="L137" s="158">
        <v>1865.14</v>
      </c>
      <c r="M137" s="87">
        <f>K137-L137</f>
        <v>0</v>
      </c>
      <c r="N137" s="159">
        <v>1</v>
      </c>
      <c r="O137" s="160">
        <v>693.66</v>
      </c>
      <c r="P137" s="160">
        <v>693.66</v>
      </c>
      <c r="Q137" s="90">
        <f>O137-P137</f>
        <v>0</v>
      </c>
      <c r="R137" s="20">
        <f>P137+L137</f>
        <v>2558.8000000000002</v>
      </c>
      <c r="S137" s="20"/>
      <c r="U137" s="20"/>
    </row>
    <row r="138" spans="1:1021" s="3" customFormat="1" ht="15" hidden="1" customHeight="1">
      <c r="A138" s="10">
        <f t="shared" si="9"/>
        <v>129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f t="shared" si="9"/>
        <v>130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10</v>
      </c>
      <c r="I139" s="101">
        <v>4</v>
      </c>
      <c r="J139" s="101">
        <v>4</v>
      </c>
      <c r="K139" s="101">
        <v>2351.0500000000002</v>
      </c>
      <c r="L139" s="101">
        <v>2351.0500000000002</v>
      </c>
      <c r="M139" s="87">
        <f>K139-L139</f>
        <v>0</v>
      </c>
      <c r="N139" s="101">
        <v>8</v>
      </c>
      <c r="O139" s="166">
        <f>14199.26+1408.34</f>
        <v>15607.6</v>
      </c>
      <c r="P139" s="166">
        <f>14199.26+1408.34</f>
        <v>15607.6</v>
      </c>
      <c r="Q139" s="90">
        <f>O139-P139</f>
        <v>0</v>
      </c>
      <c r="R139" s="20">
        <f>P139+L139</f>
        <v>17958.650000000001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hidden="1" customHeight="1">
      <c r="A140" s="10">
        <f t="shared" ref="A140:A203" si="19">A139+1</f>
        <v>131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>
        <v>2</v>
      </c>
      <c r="J140" s="105">
        <v>2</v>
      </c>
      <c r="K140" s="104">
        <v>1471.4</v>
      </c>
      <c r="L140" s="106">
        <v>1471.4</v>
      </c>
      <c r="M140" s="105">
        <v>0</v>
      </c>
      <c r="N140" s="107">
        <v>6</v>
      </c>
      <c r="O140" s="108">
        <v>15134.4</v>
      </c>
      <c r="P140" s="108">
        <v>15134.4</v>
      </c>
      <c r="Q140" s="10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hidden="1" customHeight="1">
      <c r="A141" s="10">
        <f t="shared" si="19"/>
        <v>132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hidden="1" customHeight="1">
      <c r="A142" s="10">
        <f t="shared" si="19"/>
        <v>133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f t="shared" si="19"/>
        <v>134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16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hidden="1" customHeight="1">
      <c r="A144" s="10">
        <f t="shared" si="19"/>
        <v>135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hidden="1" customHeight="1">
      <c r="A145" s="10">
        <f t="shared" si="19"/>
        <v>136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hidden="1" customHeight="1">
      <c r="A146" s="10">
        <f t="shared" si="19"/>
        <v>137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13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>
        <f t="shared" si="19"/>
        <v>138</v>
      </c>
      <c r="B147" s="21" t="s">
        <v>244</v>
      </c>
      <c r="C147" s="14"/>
      <c r="D147" s="10"/>
      <c r="E147" s="21"/>
      <c r="F147" s="22"/>
      <c r="G147" s="19" t="s">
        <v>22</v>
      </c>
      <c r="H147" s="80">
        <v>8</v>
      </c>
      <c r="I147" s="84">
        <v>3</v>
      </c>
      <c r="J147" s="84">
        <v>3</v>
      </c>
      <c r="K147" s="84">
        <v>3821.44</v>
      </c>
      <c r="L147" s="84">
        <v>3821.44</v>
      </c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3821.44</v>
      </c>
    </row>
    <row r="148" spans="1:1021" s="3" customFormat="1" ht="15" hidden="1" customHeight="1">
      <c r="A148" s="10">
        <f t="shared" si="19"/>
        <v>139</v>
      </c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f t="shared" si="19"/>
        <v>140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8</v>
      </c>
      <c r="J149" s="87">
        <v>8</v>
      </c>
      <c r="K149" s="87">
        <f>5010.17+2238.22</f>
        <v>7248.3899999999994</v>
      </c>
      <c r="L149" s="87">
        <f>5010.17+2238.22</f>
        <v>7248.3899999999994</v>
      </c>
      <c r="M149" s="87">
        <f>K149-L149</f>
        <v>0</v>
      </c>
      <c r="N149" s="87">
        <v>12</v>
      </c>
      <c r="O149" s="99">
        <f>43171.74+14406.44</f>
        <v>57578.18</v>
      </c>
      <c r="P149" s="99">
        <f>43171.74+14406.44</f>
        <v>57578.18</v>
      </c>
      <c r="Q149" s="90">
        <f>O149-P149</f>
        <v>0</v>
      </c>
      <c r="R149" s="20">
        <f>P149+L149</f>
        <v>64826.57</v>
      </c>
      <c r="S149" s="20"/>
      <c r="U149" s="20"/>
    </row>
    <row r="150" spans="1:1021" ht="15" hidden="1" customHeight="1">
      <c r="A150" s="10">
        <f t="shared" si="19"/>
        <v>141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f t="shared" si="19"/>
        <v>142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11</v>
      </c>
      <c r="I151" s="117">
        <v>5</v>
      </c>
      <c r="J151" s="117">
        <v>5</v>
      </c>
      <c r="K151" s="117">
        <v>10842.43</v>
      </c>
      <c r="L151" s="117">
        <v>10842.43</v>
      </c>
      <c r="M151" s="87">
        <f>K151-L151</f>
        <v>0</v>
      </c>
      <c r="N151" s="87">
        <v>13</v>
      </c>
      <c r="O151" s="93">
        <f>44890.84+2556.14</f>
        <v>47446.979999999996</v>
      </c>
      <c r="P151" s="93">
        <f>44890.84+2556.14</f>
        <v>47446.979999999996</v>
      </c>
      <c r="Q151" s="90">
        <f>O151-P151</f>
        <v>0</v>
      </c>
      <c r="R151" s="20">
        <f>P151+L151</f>
        <v>58289.409999999996</v>
      </c>
      <c r="S151" s="20"/>
      <c r="U151" s="20"/>
    </row>
    <row r="152" spans="1:1021" ht="15" hidden="1" customHeight="1">
      <c r="A152" s="10">
        <f t="shared" si="19"/>
        <v>143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>
        <v>1</v>
      </c>
      <c r="K152" s="104">
        <v>2697.4</v>
      </c>
      <c r="L152" s="104">
        <v>2697.4</v>
      </c>
      <c r="M152" s="103"/>
      <c r="N152" s="103">
        <v>8</v>
      </c>
      <c r="O152" s="103">
        <v>23088.65</v>
      </c>
      <c r="P152" s="105">
        <v>23088.65</v>
      </c>
      <c r="Q152" s="105"/>
    </row>
    <row r="153" spans="1:1021" ht="15" hidden="1" customHeight="1">
      <c r="A153" s="10">
        <f t="shared" si="19"/>
        <v>144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4</v>
      </c>
      <c r="J153" s="115">
        <v>4</v>
      </c>
      <c r="K153" s="120">
        <v>6294.3</v>
      </c>
      <c r="L153" s="120">
        <v>6294.3</v>
      </c>
      <c r="M153" s="164"/>
      <c r="N153" s="84"/>
      <c r="O153" s="91"/>
      <c r="P153" s="91"/>
      <c r="Q153" s="84"/>
    </row>
    <row r="154" spans="1:1021" ht="15" customHeight="1">
      <c r="A154" s="10">
        <f t="shared" si="19"/>
        <v>145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15</v>
      </c>
      <c r="I154" s="87">
        <v>1</v>
      </c>
      <c r="J154" s="87">
        <v>1</v>
      </c>
      <c r="K154" s="87">
        <v>527.41</v>
      </c>
      <c r="L154" s="87">
        <v>527.41</v>
      </c>
      <c r="M154" s="87">
        <f>K154-L154</f>
        <v>0</v>
      </c>
      <c r="N154" s="87">
        <v>12</v>
      </c>
      <c r="O154" s="99">
        <v>32188.91</v>
      </c>
      <c r="P154" s="99">
        <v>32188.91</v>
      </c>
      <c r="Q154" s="90">
        <f>O154-P154</f>
        <v>0</v>
      </c>
      <c r="R154" s="20">
        <f t="shared" ref="R154:R155" si="20">P154+L154</f>
        <v>32716.32</v>
      </c>
      <c r="S154" s="20"/>
      <c r="U154" s="20"/>
    </row>
    <row r="155" spans="1:1021" ht="15" customHeight="1">
      <c r="A155" s="10">
        <f t="shared" si="19"/>
        <v>146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20"/>
        <v>3513.17</v>
      </c>
      <c r="S155" s="20"/>
      <c r="U155" s="20"/>
    </row>
    <row r="156" spans="1:1021" s="3" customFormat="1" ht="15" hidden="1" customHeight="1">
      <c r="A156" s="10">
        <f t="shared" si="19"/>
        <v>147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10</v>
      </c>
      <c r="I156" s="84"/>
      <c r="J156" s="84">
        <v>2</v>
      </c>
      <c r="K156" s="84">
        <v>3414.07</v>
      </c>
      <c r="L156" s="84">
        <v>3414.07</v>
      </c>
      <c r="M156" s="84"/>
      <c r="N156" s="84">
        <v>5</v>
      </c>
      <c r="O156" s="91">
        <v>10397.799999999999</v>
      </c>
      <c r="P156" s="91">
        <v>10397.799999999999</v>
      </c>
      <c r="Q156" s="84"/>
      <c r="R156" s="18"/>
    </row>
    <row r="157" spans="1:1021" s="3" customFormat="1" ht="15" hidden="1" customHeight="1">
      <c r="A157" s="10">
        <f t="shared" si="19"/>
        <v>148</v>
      </c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hidden="1" customHeight="1">
      <c r="A158" s="10">
        <f t="shared" si="19"/>
        <v>149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f t="shared" si="19"/>
        <v>150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11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21">P159+L159</f>
        <v>8547.119999999999</v>
      </c>
      <c r="S159" s="20"/>
      <c r="U159" s="20"/>
    </row>
    <row r="160" spans="1:1021" s="3" customFormat="1" ht="15" customHeight="1">
      <c r="A160" s="10">
        <f t="shared" si="19"/>
        <v>151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21"/>
        <v>3928.91</v>
      </c>
      <c r="S160" s="20"/>
      <c r="U160" s="20"/>
    </row>
    <row r="161" spans="1:1021" s="3" customFormat="1" ht="15" customHeight="1">
      <c r="A161" s="10">
        <f t="shared" si="19"/>
        <v>152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11</v>
      </c>
      <c r="I161" s="87">
        <v>6</v>
      </c>
      <c r="J161" s="87">
        <v>6</v>
      </c>
      <c r="K161" s="90">
        <f>2298.16+1681.6+4496.32</f>
        <v>8476.08</v>
      </c>
      <c r="L161" s="90">
        <f>2298.16+1681.6+4496.32</f>
        <v>8476.08</v>
      </c>
      <c r="M161" s="87">
        <f>K161-L161</f>
        <v>0</v>
      </c>
      <c r="N161" s="87">
        <v>3</v>
      </c>
      <c r="O161" s="99">
        <f>2406.44+6028.06</f>
        <v>8434.5</v>
      </c>
      <c r="P161" s="99">
        <f>2406.44+6028.06</f>
        <v>8434.5</v>
      </c>
      <c r="Q161" s="90">
        <f>O161-P161</f>
        <v>0</v>
      </c>
      <c r="R161" s="20">
        <f t="shared" si="21"/>
        <v>16910.580000000002</v>
      </c>
      <c r="S161" s="20"/>
      <c r="U161" s="20"/>
    </row>
    <row r="162" spans="1:1021" s="3" customFormat="1" ht="15" hidden="1" customHeight="1">
      <c r="A162" s="10">
        <f t="shared" si="19"/>
        <v>153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hidden="1" customHeight="1">
      <c r="A163" s="10">
        <f t="shared" si="19"/>
        <v>154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f t="shared" si="19"/>
        <v>155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hidden="1" customHeight="1">
      <c r="A165" s="10">
        <f t="shared" si="19"/>
        <v>156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6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hidden="1" customHeight="1">
      <c r="A166" s="10">
        <f t="shared" si="19"/>
        <v>157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hidden="1" customHeight="1">
      <c r="A167" s="10">
        <f t="shared" si="19"/>
        <v>158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3</v>
      </c>
      <c r="O167" s="146">
        <v>8828.4</v>
      </c>
      <c r="P167" s="146">
        <v>8828.4</v>
      </c>
      <c r="Q167" s="90"/>
      <c r="R167" s="18"/>
    </row>
    <row r="168" spans="1:1021" s="3" customFormat="1" ht="15" hidden="1" customHeight="1">
      <c r="A168" s="10">
        <f t="shared" si="19"/>
        <v>159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f t="shared" si="19"/>
        <v>160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10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8</v>
      </c>
      <c r="O169" s="146">
        <f>15535.89+3659.4</f>
        <v>19195.29</v>
      </c>
      <c r="P169" s="146">
        <f>15535.89+3659.4</f>
        <v>19195.29</v>
      </c>
      <c r="Q169" s="90">
        <f>O169-P169</f>
        <v>0</v>
      </c>
      <c r="R169" s="20">
        <f>P169+L169</f>
        <v>25325.93</v>
      </c>
      <c r="S169" s="20"/>
      <c r="U169" s="20"/>
    </row>
    <row r="170" spans="1:1021" s="3" customFormat="1" ht="15" hidden="1" customHeight="1">
      <c r="A170" s="10">
        <f t="shared" si="19"/>
        <v>161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>
        <v>2</v>
      </c>
      <c r="O170" s="84">
        <v>3993.8</v>
      </c>
      <c r="P170" s="84">
        <v>3993.8</v>
      </c>
      <c r="Q170" s="84"/>
    </row>
    <row r="171" spans="1:1021" s="3" customFormat="1" ht="15" customHeight="1">
      <c r="A171" s="10">
        <f t="shared" si="19"/>
        <v>162</v>
      </c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103"/>
      <c r="J171" s="103"/>
      <c r="K171" s="104"/>
      <c r="L171" s="104"/>
      <c r="M171" s="87">
        <f>K171-L171</f>
        <v>0</v>
      </c>
      <c r="N171" s="84"/>
      <c r="O171" s="84"/>
      <c r="P171" s="84"/>
      <c r="Q171" s="84"/>
      <c r="R171" s="20">
        <f>P171+L171</f>
        <v>0</v>
      </c>
    </row>
    <row r="172" spans="1:1021" ht="15" hidden="1" customHeight="1">
      <c r="A172" s="10">
        <f t="shared" si="19"/>
        <v>163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hidden="1" customHeight="1">
      <c r="A173" s="10">
        <f t="shared" si="19"/>
        <v>164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f t="shared" si="19"/>
        <v>165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10</v>
      </c>
      <c r="I174" s="101"/>
      <c r="J174" s="101"/>
      <c r="K174" s="101"/>
      <c r="L174" s="101"/>
      <c r="M174" s="87">
        <f>K174-L174</f>
        <v>0</v>
      </c>
      <c r="N174" s="101">
        <v>9</v>
      </c>
      <c r="O174" s="102">
        <v>26709.15</v>
      </c>
      <c r="P174" s="102">
        <v>26709.15</v>
      </c>
      <c r="Q174" s="90">
        <f>O174-P174</f>
        <v>0</v>
      </c>
      <c r="R174" s="20">
        <f t="shared" ref="R174:R175" si="22">P174+L174</f>
        <v>26709.15</v>
      </c>
    </row>
    <row r="175" spans="1:1021" ht="15" customHeight="1">
      <c r="A175" s="10">
        <f t="shared" si="19"/>
        <v>166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>
        <v>1</v>
      </c>
      <c r="O175" s="228">
        <v>1471.4</v>
      </c>
      <c r="P175" s="228">
        <v>1471.4</v>
      </c>
      <c r="Q175" s="90">
        <f>O175-P175</f>
        <v>0</v>
      </c>
      <c r="R175" s="20">
        <f t="shared" si="22"/>
        <v>1471.4</v>
      </c>
    </row>
    <row r="176" spans="1:1021" ht="15" hidden="1" customHeight="1">
      <c r="A176" s="10">
        <f t="shared" si="19"/>
        <v>167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6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hidden="1" customHeight="1">
      <c r="A177" s="10">
        <f t="shared" si="19"/>
        <v>168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f t="shared" si="19"/>
        <v>169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21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hidden="1" customHeight="1">
      <c r="A179" s="10">
        <f t="shared" si="19"/>
        <v>170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f t="shared" si="19"/>
        <v>171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42</v>
      </c>
      <c r="I180" s="87">
        <v>30</v>
      </c>
      <c r="J180" s="87">
        <v>30</v>
      </c>
      <c r="K180" s="87">
        <v>19599.18</v>
      </c>
      <c r="L180" s="87">
        <v>19599.18</v>
      </c>
      <c r="M180" s="87">
        <f>K180-L180</f>
        <v>0</v>
      </c>
      <c r="N180" s="87">
        <v>65</v>
      </c>
      <c r="O180" s="87">
        <v>35671.040000000001</v>
      </c>
      <c r="P180" s="87">
        <v>35671.040000000001</v>
      </c>
      <c r="Q180" s="90">
        <f>O180-P180</f>
        <v>0</v>
      </c>
      <c r="R180" s="20">
        <f>P180+L180</f>
        <v>55270.22</v>
      </c>
      <c r="S180" s="20"/>
      <c r="U180" s="20"/>
    </row>
    <row r="181" spans="1:1021" ht="15" hidden="1" customHeight="1">
      <c r="A181" s="10">
        <f t="shared" si="19"/>
        <v>172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f t="shared" si="19"/>
        <v>173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4</v>
      </c>
      <c r="I182" s="87"/>
      <c r="J182" s="87"/>
      <c r="K182" s="87"/>
      <c r="L182" s="87"/>
      <c r="M182" s="87">
        <f>K182-L182</f>
        <v>0</v>
      </c>
      <c r="N182" s="87">
        <v>7</v>
      </c>
      <c r="O182" s="87">
        <v>10274.379999999999</v>
      </c>
      <c r="P182" s="87">
        <v>10274.379999999999</v>
      </c>
      <c r="Q182" s="90">
        <f>O182-P182</f>
        <v>0</v>
      </c>
      <c r="R182" s="20">
        <f>P182+L182</f>
        <v>10274.379999999999</v>
      </c>
      <c r="S182" s="20"/>
      <c r="U182" s="20"/>
    </row>
    <row r="183" spans="1:1021" ht="15" hidden="1" customHeight="1">
      <c r="A183" s="10">
        <f t="shared" si="19"/>
        <v>174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2</v>
      </c>
      <c r="J183" s="84">
        <v>2</v>
      </c>
      <c r="K183" s="84">
        <v>2152</v>
      </c>
      <c r="L183" s="84">
        <v>2152</v>
      </c>
      <c r="M183" s="84">
        <v>0</v>
      </c>
      <c r="N183" s="223">
        <v>10</v>
      </c>
      <c r="O183" s="226">
        <v>27000.400000000001</v>
      </c>
      <c r="P183" s="226">
        <v>27000.400000000001</v>
      </c>
      <c r="Q183" s="84">
        <v>0</v>
      </c>
      <c r="R183" s="20"/>
      <c r="S183" s="20"/>
      <c r="U183" s="20"/>
    </row>
    <row r="184" spans="1:1021" ht="15" customHeight="1">
      <c r="A184" s="10">
        <f t="shared" si="19"/>
        <v>175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>
        <v>2</v>
      </c>
      <c r="J184" s="84">
        <v>2</v>
      </c>
      <c r="K184" s="84">
        <v>3416.97</v>
      </c>
      <c r="L184" s="84">
        <v>3416.97</v>
      </c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3416.97</v>
      </c>
    </row>
    <row r="185" spans="1:1021" ht="15" hidden="1" customHeight="1">
      <c r="A185" s="10">
        <f t="shared" si="19"/>
        <v>176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hidden="1" customHeight="1">
      <c r="A186" s="10">
        <f t="shared" si="19"/>
        <v>177</v>
      </c>
      <c r="B186" s="21" t="s">
        <v>145</v>
      </c>
      <c r="C186" s="14"/>
      <c r="D186" s="10"/>
      <c r="E186" s="21"/>
      <c r="F186" s="30"/>
      <c r="G186" s="19" t="s">
        <v>25</v>
      </c>
      <c r="H186" s="80">
        <v>10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f t="shared" si="19"/>
        <v>178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4</v>
      </c>
      <c r="I187" s="87">
        <v>2</v>
      </c>
      <c r="J187" s="87">
        <v>2</v>
      </c>
      <c r="K187" s="87">
        <v>2227.86</v>
      </c>
      <c r="L187" s="87">
        <v>2227.86</v>
      </c>
      <c r="M187" s="87">
        <f>K187-L187</f>
        <v>0</v>
      </c>
      <c r="N187" s="87">
        <v>6</v>
      </c>
      <c r="O187" s="93">
        <f>13850.81+1471.4+2104.74</f>
        <v>17426.949999999997</v>
      </c>
      <c r="P187" s="93">
        <f>13850.81+1471.4+2104.74</f>
        <v>17426.949999999997</v>
      </c>
      <c r="Q187" s="90">
        <f>O187-P187</f>
        <v>0</v>
      </c>
      <c r="R187" s="20">
        <f>P187+L187</f>
        <v>19654.809999999998</v>
      </c>
    </row>
    <row r="188" spans="1:1021" ht="15" hidden="1" customHeight="1">
      <c r="A188" s="10">
        <f t="shared" si="19"/>
        <v>179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4</v>
      </c>
      <c r="I188" s="84"/>
      <c r="J188" s="84"/>
      <c r="K188" s="84"/>
      <c r="L188" s="84"/>
      <c r="M188" s="84"/>
      <c r="N188" s="82">
        <v>4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hidden="1" customHeight="1">
      <c r="A189" s="10">
        <f t="shared" si="19"/>
        <v>180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16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f t="shared" si="19"/>
        <v>181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3">P190+L190</f>
        <v>0</v>
      </c>
    </row>
    <row r="191" spans="1:1021" ht="15" customHeight="1">
      <c r="A191" s="10">
        <f t="shared" si="19"/>
        <v>182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3"/>
        <v>6306.59</v>
      </c>
      <c r="S191" s="20"/>
      <c r="U191" s="20"/>
    </row>
    <row r="192" spans="1:1021" ht="15" hidden="1" customHeight="1">
      <c r="A192" s="10">
        <f t="shared" si="19"/>
        <v>183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f t="shared" si="19"/>
        <v>184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hidden="1" customHeight="1">
      <c r="A194" s="10">
        <f t="shared" si="19"/>
        <v>185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f t="shared" si="19"/>
        <v>186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8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hidden="1" customHeight="1">
      <c r="A196" s="10">
        <f t="shared" si="19"/>
        <v>187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f t="shared" si="19"/>
        <v>188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4</v>
      </c>
      <c r="I197" s="87">
        <v>3</v>
      </c>
      <c r="J197" s="87">
        <v>3</v>
      </c>
      <c r="K197" s="87">
        <v>2790.77</v>
      </c>
      <c r="L197" s="87"/>
      <c r="M197" s="87">
        <f>K197-L197</f>
        <v>2790.77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hidden="1" customHeight="1">
      <c r="A198" s="10">
        <f t="shared" si="19"/>
        <v>189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hidden="1" customHeight="1">
      <c r="A199" s="10">
        <f t="shared" si="19"/>
        <v>190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8</v>
      </c>
      <c r="I199" s="105"/>
      <c r="J199" s="105"/>
      <c r="K199" s="104"/>
      <c r="L199" s="106"/>
      <c r="M199" s="105"/>
      <c r="N199" s="107">
        <v>11</v>
      </c>
      <c r="O199" s="108">
        <v>60000.24</v>
      </c>
      <c r="P199" s="107">
        <v>60000.24</v>
      </c>
      <c r="Q199" s="107">
        <v>0</v>
      </c>
      <c r="R199" s="18"/>
    </row>
    <row r="200" spans="1:1021" s="3" customFormat="1" ht="15" customHeight="1">
      <c r="A200" s="10">
        <f t="shared" si="19"/>
        <v>191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8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hidden="1" customHeight="1">
      <c r="A201" s="10">
        <f t="shared" si="19"/>
        <v>192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f t="shared" si="19"/>
        <v>193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4">P202+L202</f>
        <v>9735.1299999999992</v>
      </c>
      <c r="S202" s="20"/>
      <c r="U202" s="20"/>
    </row>
    <row r="203" spans="1:1021" s="3" customFormat="1" ht="15" customHeight="1">
      <c r="A203" s="10">
        <f t="shared" si="19"/>
        <v>194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7</v>
      </c>
      <c r="I203" s="117"/>
      <c r="J203" s="117"/>
      <c r="K203" s="117"/>
      <c r="L203" s="117"/>
      <c r="M203" s="117">
        <f>K203-L203</f>
        <v>0</v>
      </c>
      <c r="N203" s="117">
        <v>9</v>
      </c>
      <c r="O203" s="118">
        <f>70947.22+2038.66+2300.5</f>
        <v>75286.38</v>
      </c>
      <c r="P203" s="117">
        <v>70947.22</v>
      </c>
      <c r="Q203" s="119">
        <f>O203-P203</f>
        <v>4339.1600000000035</v>
      </c>
      <c r="R203" s="20">
        <f t="shared" si="24"/>
        <v>70947.22</v>
      </c>
    </row>
    <row r="204" spans="1:1021" s="3" customFormat="1" ht="15" customHeight="1">
      <c r="A204" s="10">
        <f t="shared" ref="A204:A267" si="25">A203+1</f>
        <v>195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3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4"/>
        <v>0</v>
      </c>
    </row>
    <row r="205" spans="1:1021" s="3" customFormat="1" ht="15" hidden="1" customHeight="1">
      <c r="A205" s="10">
        <f t="shared" si="25"/>
        <v>196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hidden="1" customHeight="1">
      <c r="A206" s="10">
        <f t="shared" si="25"/>
        <v>197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f t="shared" si="25"/>
        <v>198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hidden="1" customHeight="1">
      <c r="A208" s="10">
        <f t="shared" si="25"/>
        <v>199</v>
      </c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hidden="1" customHeight="1">
      <c r="A209" s="10">
        <f t="shared" si="25"/>
        <v>200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hidden="1" customHeight="1">
      <c r="A210" s="10">
        <f t="shared" si="25"/>
        <v>201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f t="shared" si="25"/>
        <v>202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10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>
        <v>1158.24</v>
      </c>
      <c r="Q211" s="90">
        <f>O211-P211</f>
        <v>0</v>
      </c>
      <c r="R211" s="20">
        <f>P211+L211</f>
        <v>1158.24</v>
      </c>
      <c r="S211" s="20"/>
      <c r="U211" s="20"/>
    </row>
    <row r="212" spans="1:1021" s="3" customFormat="1" ht="15" hidden="1" customHeight="1">
      <c r="A212" s="10">
        <f t="shared" si="25"/>
        <v>203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hidden="1" customHeight="1">
      <c r="A213" s="10">
        <f t="shared" si="25"/>
        <v>204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f t="shared" si="25"/>
        <v>205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26</v>
      </c>
      <c r="I214" s="87">
        <v>6</v>
      </c>
      <c r="J214" s="87">
        <v>6</v>
      </c>
      <c r="K214" s="87">
        <f>6400.65+20988.95</f>
        <v>27389.599999999999</v>
      </c>
      <c r="L214" s="87">
        <v>6400.65</v>
      </c>
      <c r="M214" s="87">
        <f>K214-L214</f>
        <v>20988.949999999997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hidden="1" customHeight="1">
      <c r="A215" s="10">
        <f t="shared" si="25"/>
        <v>206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f t="shared" si="25"/>
        <v>207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hidden="1" customHeight="1">
      <c r="A217" s="10">
        <f t="shared" si="25"/>
        <v>208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6</v>
      </c>
      <c r="I217" s="115">
        <v>7</v>
      </c>
      <c r="J217" s="127">
        <v>7</v>
      </c>
      <c r="K217" s="143">
        <v>25193.4</v>
      </c>
      <c r="L217" s="143">
        <v>25193.4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f t="shared" si="25"/>
        <v>209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6">P218+L218</f>
        <v>5207.3599999999997</v>
      </c>
      <c r="S218" s="20"/>
      <c r="U218" s="20"/>
    </row>
    <row r="219" spans="1:1021" s="18" customFormat="1" ht="15" customHeight="1">
      <c r="A219" s="10">
        <f t="shared" si="25"/>
        <v>210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20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6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hidden="1" customHeight="1">
      <c r="A220" s="10">
        <f t="shared" si="25"/>
        <v>211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f t="shared" si="25"/>
        <v>212</v>
      </c>
      <c r="B221" s="13" t="s">
        <v>260</v>
      </c>
      <c r="C221" s="53"/>
      <c r="D221" s="10"/>
      <c r="E221" s="21"/>
      <c r="F221" s="22"/>
      <c r="G221" s="19" t="s">
        <v>22</v>
      </c>
      <c r="H221" s="96">
        <v>2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f t="shared" si="25"/>
        <v>213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hidden="1" customHeight="1">
      <c r="A223" s="10">
        <f t="shared" si="25"/>
        <v>214</v>
      </c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f t="shared" si="25"/>
        <v>215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12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7">P224+L224</f>
        <v>0</v>
      </c>
      <c r="S224" s="20"/>
      <c r="U224" s="20"/>
    </row>
    <row r="225" spans="1:1021" ht="15" customHeight="1">
      <c r="A225" s="10">
        <f t="shared" si="25"/>
        <v>216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8861.68</v>
      </c>
      <c r="L225" s="87">
        <v>8861.68</v>
      </c>
      <c r="M225" s="87">
        <f>K225-L225</f>
        <v>0</v>
      </c>
      <c r="N225" s="87">
        <v>5</v>
      </c>
      <c r="O225" s="93">
        <v>22478</v>
      </c>
      <c r="P225" s="93">
        <v>22478</v>
      </c>
      <c r="Q225" s="90">
        <f>O225-P225</f>
        <v>0</v>
      </c>
      <c r="R225" s="20">
        <f t="shared" si="27"/>
        <v>31339.68</v>
      </c>
      <c r="S225" s="20"/>
      <c r="U225" s="20"/>
    </row>
    <row r="226" spans="1:1021" ht="15" customHeight="1">
      <c r="A226" s="10">
        <f t="shared" si="25"/>
        <v>217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6</v>
      </c>
      <c r="O226" s="90">
        <f>13001.01+3181.4</f>
        <v>16182.41</v>
      </c>
      <c r="P226" s="90">
        <f>13001.01+3181.4</f>
        <v>16182.41</v>
      </c>
      <c r="Q226" s="90">
        <f>O226-P226</f>
        <v>0</v>
      </c>
      <c r="R226" s="20">
        <f t="shared" si="27"/>
        <v>18119.22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hidden="1" customHeight="1">
      <c r="A227" s="10">
        <f t="shared" si="25"/>
        <v>218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7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16185.4</v>
      </c>
      <c r="Q227" s="107"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f t="shared" si="25"/>
        <v>219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7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8">P228+L228</f>
        <v>0</v>
      </c>
      <c r="S228" s="20"/>
      <c r="U228" s="20"/>
    </row>
    <row r="229" spans="1:1021" ht="15" customHeight="1">
      <c r="A229" s="10">
        <f t="shared" si="25"/>
        <v>220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19</v>
      </c>
      <c r="I229" s="87">
        <v>11</v>
      </c>
      <c r="J229" s="87">
        <v>11</v>
      </c>
      <c r="K229" s="87">
        <v>17083.73</v>
      </c>
      <c r="L229" s="87">
        <v>17083.73</v>
      </c>
      <c r="M229" s="87">
        <f>K229-L229</f>
        <v>0</v>
      </c>
      <c r="N229" s="87">
        <v>18</v>
      </c>
      <c r="O229" s="93">
        <f>3366.82+3239.63+22994.3+10231.68+6226.07</f>
        <v>46058.5</v>
      </c>
      <c r="P229" s="93">
        <f>3366.82+3239.63+22994.3+10231.68+6226.07</f>
        <v>46058.5</v>
      </c>
      <c r="Q229" s="90">
        <f>O229-P229</f>
        <v>0</v>
      </c>
      <c r="R229" s="20">
        <f t="shared" si="28"/>
        <v>63142.229999999996</v>
      </c>
      <c r="S229" s="20"/>
      <c r="U229" s="20"/>
    </row>
    <row r="230" spans="1:1021" ht="15" customHeight="1">
      <c r="A230" s="10">
        <f t="shared" si="25"/>
        <v>221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3</v>
      </c>
      <c r="O230" s="93">
        <f>1261.2+6200.86</f>
        <v>7462.0599999999995</v>
      </c>
      <c r="P230" s="93">
        <f>1261.2+6200.86</f>
        <v>7462.0599999999995</v>
      </c>
      <c r="Q230" s="90">
        <f>O230-P230</f>
        <v>0</v>
      </c>
      <c r="R230" s="20">
        <f t="shared" si="28"/>
        <v>7462.0599999999995</v>
      </c>
      <c r="S230" s="20"/>
      <c r="U230" s="20"/>
    </row>
    <row r="231" spans="1:1021" ht="15" hidden="1" customHeight="1">
      <c r="A231" s="10">
        <f t="shared" si="25"/>
        <v>222</v>
      </c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>
        <f t="shared" si="25"/>
        <v>223</v>
      </c>
      <c r="B232" s="21" t="s">
        <v>178</v>
      </c>
      <c r="C232" s="14"/>
      <c r="D232" s="10"/>
      <c r="E232" s="21"/>
      <c r="F232" s="23"/>
      <c r="G232" s="19" t="s">
        <v>22</v>
      </c>
      <c r="H232" s="92">
        <v>1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customHeight="1">
      <c r="A233" s="10">
        <f t="shared" si="25"/>
        <v>224</v>
      </c>
      <c r="B233" s="21" t="s">
        <v>175</v>
      </c>
      <c r="C233" s="14"/>
      <c r="D233" s="10"/>
      <c r="E233" s="21"/>
      <c r="F233" s="23"/>
      <c r="G233" s="19" t="s">
        <v>22</v>
      </c>
      <c r="H233" s="92">
        <v>10</v>
      </c>
      <c r="I233" s="87">
        <v>2</v>
      </c>
      <c r="J233" s="87">
        <v>2</v>
      </c>
      <c r="K233" s="90">
        <v>1822.9</v>
      </c>
      <c r="L233" s="90">
        <v>1822.9</v>
      </c>
      <c r="M233" s="87">
        <f>K233-L233</f>
        <v>0</v>
      </c>
      <c r="N233" s="87">
        <v>6</v>
      </c>
      <c r="O233" s="93">
        <v>7300.67</v>
      </c>
      <c r="P233" s="87">
        <v>7300.67</v>
      </c>
      <c r="Q233" s="90">
        <f>O233-P233</f>
        <v>0</v>
      </c>
      <c r="R233" s="20">
        <f t="shared" ref="R233:R234" si="29">P233+L233</f>
        <v>9123.57</v>
      </c>
    </row>
    <row r="234" spans="1:1021" s="3" customFormat="1" ht="15" customHeight="1">
      <c r="A234" s="10">
        <f t="shared" si="25"/>
        <v>225</v>
      </c>
      <c r="B234" s="21" t="s">
        <v>176</v>
      </c>
      <c r="C234" s="14" t="s">
        <v>19</v>
      </c>
      <c r="D234" s="10"/>
      <c r="E234" s="21" t="s">
        <v>177</v>
      </c>
      <c r="F234" s="22"/>
      <c r="G234" s="19" t="s">
        <v>22</v>
      </c>
      <c r="H234" s="92">
        <v>24</v>
      </c>
      <c r="I234" s="87">
        <v>6</v>
      </c>
      <c r="J234" s="87">
        <v>6</v>
      </c>
      <c r="K234" s="90">
        <v>7288.37</v>
      </c>
      <c r="L234" s="90">
        <v>7288.37</v>
      </c>
      <c r="M234" s="87">
        <f>K234-L234</f>
        <v>0</v>
      </c>
      <c r="N234" s="87">
        <v>7</v>
      </c>
      <c r="O234" s="93">
        <v>16371.11</v>
      </c>
      <c r="P234" s="93">
        <v>16371.11</v>
      </c>
      <c r="Q234" s="90">
        <f>O234-P234</f>
        <v>0</v>
      </c>
      <c r="R234" s="20">
        <f t="shared" si="29"/>
        <v>23659.48</v>
      </c>
    </row>
    <row r="235" spans="1:1021" ht="15" hidden="1" customHeight="1">
      <c r="A235" s="10">
        <f t="shared" si="25"/>
        <v>226</v>
      </c>
      <c r="B235" s="21" t="s">
        <v>176</v>
      </c>
      <c r="C235" s="14"/>
      <c r="D235" s="21"/>
      <c r="E235" s="21"/>
      <c r="F235" s="21"/>
      <c r="G235" s="19" t="s">
        <v>33</v>
      </c>
      <c r="H235" s="80">
        <v>12</v>
      </c>
      <c r="I235" s="103"/>
      <c r="J235" s="103">
        <v>8</v>
      </c>
      <c r="K235" s="104">
        <v>14909.98</v>
      </c>
      <c r="L235" s="104">
        <v>14909.98</v>
      </c>
      <c r="M235" s="84"/>
      <c r="N235" s="155">
        <v>9</v>
      </c>
      <c r="O235" s="186">
        <v>21650.6</v>
      </c>
      <c r="P235" s="186">
        <v>21650.6</v>
      </c>
      <c r="Q235" s="84"/>
      <c r="R235" s="20"/>
      <c r="S235" s="20"/>
      <c r="U235" s="20"/>
    </row>
    <row r="236" spans="1:1021" ht="15" hidden="1" customHeight="1">
      <c r="A236" s="10">
        <f t="shared" si="25"/>
        <v>227</v>
      </c>
      <c r="B236" s="21" t="s">
        <v>178</v>
      </c>
      <c r="C236" s="14"/>
      <c r="D236" s="10"/>
      <c r="E236" s="21"/>
      <c r="F236" s="22"/>
      <c r="G236" s="19" t="s">
        <v>44</v>
      </c>
      <c r="H236" s="80">
        <v>9</v>
      </c>
      <c r="I236" s="105">
        <v>1</v>
      </c>
      <c r="J236" s="105">
        <v>1</v>
      </c>
      <c r="K236" s="104">
        <v>2312.1999999999998</v>
      </c>
      <c r="L236" s="106">
        <v>2312.1999999999998</v>
      </c>
      <c r="M236" s="105"/>
      <c r="N236" s="107">
        <v>4</v>
      </c>
      <c r="O236" s="108">
        <v>12667.4</v>
      </c>
      <c r="P236" s="108">
        <v>12667.4</v>
      </c>
      <c r="Q236" s="107">
        <v>0</v>
      </c>
      <c r="R236" s="20"/>
      <c r="S236" s="20"/>
      <c r="U236" s="20"/>
    </row>
    <row r="237" spans="1:1021" ht="15" customHeight="1">
      <c r="A237" s="10">
        <f t="shared" si="25"/>
        <v>228</v>
      </c>
      <c r="B237" s="21" t="s">
        <v>179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3</v>
      </c>
      <c r="I237" s="87">
        <v>2</v>
      </c>
      <c r="J237" s="87">
        <v>2</v>
      </c>
      <c r="K237" s="87">
        <v>3000.29</v>
      </c>
      <c r="L237" s="87">
        <v>3000.29</v>
      </c>
      <c r="M237" s="87">
        <f>K237-L237</f>
        <v>0</v>
      </c>
      <c r="N237" s="87">
        <v>4</v>
      </c>
      <c r="O237" s="93">
        <f>8730.25+2178.94</f>
        <v>10909.19</v>
      </c>
      <c r="P237" s="93">
        <f>8730.25+2178.94</f>
        <v>10909.19</v>
      </c>
      <c r="Q237" s="90">
        <f>O237-P237</f>
        <v>0</v>
      </c>
      <c r="R237" s="20">
        <f>P237+L237</f>
        <v>13909.48</v>
      </c>
      <c r="S237" s="20"/>
      <c r="U237" s="20"/>
    </row>
    <row r="238" spans="1:1021" s="18" customFormat="1" ht="15" hidden="1" customHeight="1">
      <c r="A238" s="10">
        <f t="shared" si="25"/>
        <v>229</v>
      </c>
      <c r="B238" s="21" t="s">
        <v>179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1</v>
      </c>
      <c r="O238" s="121"/>
      <c r="P238" s="121"/>
      <c r="Q238" s="104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</row>
    <row r="239" spans="1:1021" ht="15" customHeight="1">
      <c r="A239" s="10">
        <f t="shared" si="25"/>
        <v>230</v>
      </c>
      <c r="B239" s="21" t="s">
        <v>180</v>
      </c>
      <c r="C239" s="14" t="s">
        <v>19</v>
      </c>
      <c r="D239" s="10"/>
      <c r="E239" s="21" t="s">
        <v>24</v>
      </c>
      <c r="F239" s="23"/>
      <c r="G239" s="19" t="s">
        <v>22</v>
      </c>
      <c r="H239" s="92">
        <v>21</v>
      </c>
      <c r="I239" s="87">
        <v>15</v>
      </c>
      <c r="J239" s="87">
        <v>15</v>
      </c>
      <c r="K239" s="87">
        <v>19029.91</v>
      </c>
      <c r="L239" s="87"/>
      <c r="M239" s="87">
        <f>K239-L239</f>
        <v>19029.91</v>
      </c>
      <c r="N239" s="87">
        <v>27</v>
      </c>
      <c r="O239" s="93">
        <f>62143.82+3479.35+15424.27+16073.92</f>
        <v>97121.36</v>
      </c>
      <c r="P239" s="93">
        <v>62143.82</v>
      </c>
      <c r="Q239" s="90">
        <f>O239-P239</f>
        <v>34977.54</v>
      </c>
      <c r="R239" s="20">
        <f>P239+L239</f>
        <v>62143.82</v>
      </c>
      <c r="S239" s="20"/>
      <c r="T239" s="18"/>
      <c r="U239" s="2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</row>
    <row r="240" spans="1:1021" s="3" customFormat="1" ht="15" hidden="1" customHeight="1">
      <c r="A240" s="10">
        <f t="shared" si="25"/>
        <v>231</v>
      </c>
      <c r="B240" s="21" t="s">
        <v>180</v>
      </c>
      <c r="C240" s="14" t="s">
        <v>19</v>
      </c>
      <c r="D240" s="10"/>
      <c r="E240" s="21" t="s">
        <v>24</v>
      </c>
      <c r="F240" s="22"/>
      <c r="G240" s="19" t="s">
        <v>25</v>
      </c>
      <c r="H240" s="80">
        <v>5</v>
      </c>
      <c r="I240" s="104"/>
      <c r="J240" s="104"/>
      <c r="K240" s="104"/>
      <c r="L240" s="104"/>
      <c r="M240" s="104"/>
      <c r="N240" s="104">
        <v>2</v>
      </c>
      <c r="O240" s="121"/>
      <c r="P240" s="121"/>
      <c r="Q240" s="104"/>
      <c r="R240" s="18"/>
    </row>
    <row r="241" spans="1:21" s="3" customFormat="1" ht="15" hidden="1" customHeight="1">
      <c r="A241" s="10">
        <f t="shared" si="25"/>
        <v>232</v>
      </c>
      <c r="B241" s="21" t="s">
        <v>181</v>
      </c>
      <c r="C241" s="14"/>
      <c r="D241" s="11"/>
      <c r="E241" s="21"/>
      <c r="F241" s="23"/>
      <c r="G241" s="19" t="s">
        <v>25</v>
      </c>
      <c r="H241" s="116">
        <v>5</v>
      </c>
      <c r="I241" s="87">
        <v>1</v>
      </c>
      <c r="J241" s="87">
        <v>1</v>
      </c>
      <c r="K241" s="87"/>
      <c r="L241" s="87"/>
      <c r="M241" s="87"/>
      <c r="N241" s="146">
        <v>4</v>
      </c>
      <c r="O241" s="147"/>
      <c r="P241" s="146"/>
      <c r="Q241" s="90"/>
    </row>
    <row r="242" spans="1:21" s="3" customFormat="1" ht="15" hidden="1" customHeight="1">
      <c r="A242" s="10">
        <f t="shared" si="25"/>
        <v>233</v>
      </c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6"/>
      <c r="P242" s="146"/>
      <c r="Q242" s="90"/>
      <c r="R242" s="20"/>
      <c r="S242" s="20"/>
      <c r="U242" s="20"/>
    </row>
    <row r="243" spans="1:21" s="18" customFormat="1" ht="15" customHeight="1">
      <c r="A243" s="10">
        <f t="shared" si="25"/>
        <v>234</v>
      </c>
      <c r="B243" s="29" t="s">
        <v>182</v>
      </c>
      <c r="C243" s="14"/>
      <c r="D243" s="10"/>
      <c r="E243" s="21"/>
      <c r="F243" s="22"/>
      <c r="G243" s="19" t="s">
        <v>22</v>
      </c>
      <c r="H243" s="92">
        <v>18</v>
      </c>
      <c r="I243" s="87">
        <v>15</v>
      </c>
      <c r="J243" s="87">
        <v>15</v>
      </c>
      <c r="K243" s="87">
        <v>6083.91</v>
      </c>
      <c r="L243" s="87"/>
      <c r="M243" s="87">
        <f>K243-L243</f>
        <v>6083.91</v>
      </c>
      <c r="N243" s="146">
        <v>21</v>
      </c>
      <c r="O243" s="146">
        <f>15084.13+5917.85+987.87+987.87+3302.26</f>
        <v>26279.979999999996</v>
      </c>
      <c r="P243" s="146">
        <f>15084.13+5917.85</f>
        <v>21001.98</v>
      </c>
      <c r="Q243" s="90">
        <f>O243-P243</f>
        <v>5277.9999999999964</v>
      </c>
      <c r="R243" s="20">
        <f t="shared" ref="R243:R245" si="30">P243+L243</f>
        <v>21001.98</v>
      </c>
      <c r="S243" s="20"/>
      <c r="U243" s="20"/>
    </row>
    <row r="244" spans="1:21" s="18" customFormat="1" ht="15" customHeight="1">
      <c r="A244" s="10">
        <f t="shared" si="25"/>
        <v>235</v>
      </c>
      <c r="B244" s="21" t="s">
        <v>183</v>
      </c>
      <c r="C244" s="14" t="s">
        <v>19</v>
      </c>
      <c r="D244" s="10"/>
      <c r="E244" s="21" t="s">
        <v>24</v>
      </c>
      <c r="F244" s="22"/>
      <c r="G244" s="19" t="s">
        <v>22</v>
      </c>
      <c r="H244" s="92">
        <v>14</v>
      </c>
      <c r="I244" s="87">
        <v>4</v>
      </c>
      <c r="J244" s="87">
        <v>4</v>
      </c>
      <c r="K244" s="87">
        <f>2249.14+815.79</f>
        <v>3064.93</v>
      </c>
      <c r="L244" s="87">
        <f>2249.14+815.79</f>
        <v>3064.93</v>
      </c>
      <c r="M244" s="87">
        <f>K244-L244</f>
        <v>0</v>
      </c>
      <c r="N244" s="146">
        <v>15</v>
      </c>
      <c r="O244" s="147">
        <f>714.68+28225.49+2707.74+4471.33+10348.11</f>
        <v>46467.350000000006</v>
      </c>
      <c r="P244" s="147">
        <f>714.68+28225.49+2707.74+4471.33+10348.11</f>
        <v>46467.350000000006</v>
      </c>
      <c r="Q244" s="90">
        <f>O244-P244</f>
        <v>0</v>
      </c>
      <c r="R244" s="20">
        <f t="shared" si="30"/>
        <v>49532.280000000006</v>
      </c>
      <c r="S244" s="20"/>
      <c r="U244" s="20"/>
    </row>
    <row r="245" spans="1:21" s="18" customFormat="1" ht="15" customHeight="1">
      <c r="A245" s="10">
        <f t="shared" si="25"/>
        <v>236</v>
      </c>
      <c r="B245" s="21" t="s">
        <v>184</v>
      </c>
      <c r="C245" s="14"/>
      <c r="D245" s="10"/>
      <c r="E245" s="21"/>
      <c r="F245" s="23"/>
      <c r="G245" s="19" t="s">
        <v>22</v>
      </c>
      <c r="H245" s="92">
        <v>1</v>
      </c>
      <c r="I245" s="87"/>
      <c r="J245" s="87"/>
      <c r="K245" s="87"/>
      <c r="L245" s="87"/>
      <c r="M245" s="87">
        <f>K245-L245</f>
        <v>0</v>
      </c>
      <c r="N245" s="146"/>
      <c r="O245" s="147"/>
      <c r="P245" s="146"/>
      <c r="Q245" s="90">
        <f>O245-P245</f>
        <v>0</v>
      </c>
      <c r="R245" s="20">
        <f t="shared" si="30"/>
        <v>0</v>
      </c>
      <c r="S245" s="20"/>
      <c r="U245" s="20"/>
    </row>
    <row r="246" spans="1:21" s="18" customFormat="1" ht="15" hidden="1" customHeight="1">
      <c r="A246" s="10">
        <f t="shared" si="25"/>
        <v>237</v>
      </c>
      <c r="B246" s="21" t="s">
        <v>184</v>
      </c>
      <c r="C246" s="42" t="s">
        <v>19</v>
      </c>
      <c r="D246" s="43"/>
      <c r="E246" s="21" t="s">
        <v>24</v>
      </c>
      <c r="F246" s="52"/>
      <c r="G246" s="19" t="s">
        <v>25</v>
      </c>
      <c r="H246" s="167">
        <v>6</v>
      </c>
      <c r="I246" s="104"/>
      <c r="J246" s="104"/>
      <c r="K246" s="104"/>
      <c r="L246" s="104"/>
      <c r="M246" s="104"/>
      <c r="N246" s="104">
        <v>3</v>
      </c>
      <c r="O246" s="121"/>
      <c r="P246" s="104"/>
      <c r="Q246" s="104"/>
    </row>
    <row r="247" spans="1:21" s="3" customFormat="1" ht="15" hidden="1" customHeight="1">
      <c r="A247" s="10">
        <f t="shared" si="25"/>
        <v>238</v>
      </c>
      <c r="B247" s="21" t="s">
        <v>185</v>
      </c>
      <c r="C247" s="14" t="s">
        <v>19</v>
      </c>
      <c r="D247" s="21"/>
      <c r="E247" s="21" t="s">
        <v>24</v>
      </c>
      <c r="F247" s="21"/>
      <c r="G247" s="19" t="s">
        <v>25</v>
      </c>
      <c r="H247" s="80"/>
      <c r="I247" s="84"/>
      <c r="J247" s="84"/>
      <c r="K247" s="94"/>
      <c r="L247" s="94"/>
      <c r="M247" s="84"/>
      <c r="N247" s="84"/>
      <c r="O247" s="84"/>
      <c r="P247" s="84"/>
      <c r="Q247" s="84"/>
    </row>
    <row r="248" spans="1:21" s="3" customFormat="1" ht="15" customHeight="1">
      <c r="A248" s="10">
        <f t="shared" si="25"/>
        <v>239</v>
      </c>
      <c r="B248" s="21" t="s">
        <v>186</v>
      </c>
      <c r="C248" s="14"/>
      <c r="D248" s="21"/>
      <c r="E248" s="21"/>
      <c r="F248" s="22"/>
      <c r="G248" s="19" t="s">
        <v>22</v>
      </c>
      <c r="H248" s="92">
        <v>10</v>
      </c>
      <c r="I248" s="87"/>
      <c r="J248" s="87"/>
      <c r="K248" s="187"/>
      <c r="L248" s="187"/>
      <c r="M248" s="87">
        <f>K248-L248</f>
        <v>0</v>
      </c>
      <c r="N248" s="87">
        <v>6</v>
      </c>
      <c r="O248" s="87">
        <v>5738.55</v>
      </c>
      <c r="P248" s="87">
        <v>5738.55</v>
      </c>
      <c r="Q248" s="90">
        <f>O248-P248</f>
        <v>0</v>
      </c>
      <c r="R248" s="20">
        <f t="shared" ref="R248:R249" si="31">P248+L248</f>
        <v>5738.55</v>
      </c>
      <c r="S248" s="20"/>
      <c r="U248" s="20"/>
    </row>
    <row r="249" spans="1:21" s="3" customFormat="1" ht="15" customHeight="1">
      <c r="A249" s="10">
        <f t="shared" si="25"/>
        <v>240</v>
      </c>
      <c r="B249" s="21" t="s">
        <v>187</v>
      </c>
      <c r="C249" s="14" t="s">
        <v>19</v>
      </c>
      <c r="D249" s="10"/>
      <c r="E249" s="21" t="s">
        <v>188</v>
      </c>
      <c r="F249" s="23"/>
      <c r="G249" s="19" t="s">
        <v>22</v>
      </c>
      <c r="H249" s="92">
        <v>14</v>
      </c>
      <c r="I249" s="87">
        <v>10</v>
      </c>
      <c r="J249" s="87">
        <v>10</v>
      </c>
      <c r="K249" s="87">
        <v>21476.71</v>
      </c>
      <c r="L249" s="87">
        <v>21476.71</v>
      </c>
      <c r="M249" s="87">
        <f>K249-L249</f>
        <v>0</v>
      </c>
      <c r="N249" s="87">
        <v>10</v>
      </c>
      <c r="O249" s="90">
        <f>16329.66+8180.87</f>
        <v>24510.53</v>
      </c>
      <c r="P249" s="90">
        <f>16329.66+8180.87</f>
        <v>24510.53</v>
      </c>
      <c r="Q249" s="90">
        <f>O249-P249</f>
        <v>0</v>
      </c>
      <c r="R249" s="20">
        <f t="shared" si="31"/>
        <v>45987.24</v>
      </c>
      <c r="S249" s="20"/>
      <c r="U249" s="20"/>
    </row>
    <row r="250" spans="1:21" s="3" customFormat="1" ht="15" hidden="1" customHeight="1">
      <c r="A250" s="10">
        <f t="shared" si="25"/>
        <v>241</v>
      </c>
      <c r="B250" s="21" t="s">
        <v>189</v>
      </c>
      <c r="C250" s="14"/>
      <c r="D250" s="10"/>
      <c r="E250" s="21"/>
      <c r="F250" s="23"/>
      <c r="G250" s="19" t="s">
        <v>25</v>
      </c>
      <c r="H250" s="80"/>
      <c r="I250" s="84"/>
      <c r="J250" s="84"/>
      <c r="K250" s="84"/>
      <c r="L250" s="84"/>
      <c r="M250" s="84"/>
      <c r="N250" s="84">
        <v>1</v>
      </c>
      <c r="O250" s="84"/>
      <c r="P250" s="84"/>
      <c r="Q250" s="138"/>
      <c r="R250" s="18"/>
    </row>
    <row r="251" spans="1:21" s="3" customFormat="1" ht="15" customHeight="1">
      <c r="A251" s="10">
        <f t="shared" si="25"/>
        <v>242</v>
      </c>
      <c r="B251" s="21" t="s">
        <v>190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/>
      <c r="J251" s="87"/>
      <c r="K251" s="87"/>
      <c r="L251" s="87"/>
      <c r="M251" s="87">
        <f>K251-L251</f>
        <v>0</v>
      </c>
      <c r="N251" s="87">
        <v>9</v>
      </c>
      <c r="O251" s="87">
        <f>2370.9+9635.1</f>
        <v>12006</v>
      </c>
      <c r="P251" s="87">
        <f>2370.9+9635.1</f>
        <v>12006</v>
      </c>
      <c r="Q251" s="90">
        <f>O251-P251</f>
        <v>0</v>
      </c>
      <c r="R251" s="20">
        <f t="shared" ref="R251:R252" si="32">P251+L251</f>
        <v>12006</v>
      </c>
      <c r="S251" s="20"/>
      <c r="U251" s="20"/>
    </row>
    <row r="252" spans="1:21" s="3" customFormat="1" ht="15" customHeight="1">
      <c r="A252" s="10">
        <f t="shared" si="25"/>
        <v>243</v>
      </c>
      <c r="B252" s="21" t="s">
        <v>191</v>
      </c>
      <c r="C252" s="14" t="s">
        <v>19</v>
      </c>
      <c r="D252" s="10"/>
      <c r="E252" s="21" t="s">
        <v>24</v>
      </c>
      <c r="F252" s="23"/>
      <c r="G252" s="19" t="s">
        <v>22</v>
      </c>
      <c r="H252" s="92">
        <v>10</v>
      </c>
      <c r="I252" s="87">
        <v>1</v>
      </c>
      <c r="J252" s="87">
        <v>1</v>
      </c>
      <c r="K252" s="90">
        <v>644.6</v>
      </c>
      <c r="L252" s="90">
        <v>644.6</v>
      </c>
      <c r="M252" s="87">
        <f>K252-L252</f>
        <v>0</v>
      </c>
      <c r="N252" s="87">
        <v>8</v>
      </c>
      <c r="O252" s="99">
        <f>15351.02+8013.74</f>
        <v>23364.760000000002</v>
      </c>
      <c r="P252" s="99">
        <f>15351.02+8013.74</f>
        <v>23364.760000000002</v>
      </c>
      <c r="Q252" s="90">
        <f>O252-P252</f>
        <v>0</v>
      </c>
      <c r="R252" s="20">
        <f t="shared" si="32"/>
        <v>24009.360000000001</v>
      </c>
      <c r="S252" s="20"/>
      <c r="U252" s="20"/>
    </row>
    <row r="253" spans="1:21" s="3" customFormat="1" ht="15" hidden="1" customHeight="1">
      <c r="A253" s="10">
        <f t="shared" si="25"/>
        <v>244</v>
      </c>
      <c r="B253" s="21" t="s">
        <v>192</v>
      </c>
      <c r="C253" s="14"/>
      <c r="D253" s="10"/>
      <c r="E253" s="21"/>
      <c r="F253" s="22"/>
      <c r="G253" s="19" t="s">
        <v>33</v>
      </c>
      <c r="H253" s="80"/>
      <c r="I253" s="84"/>
      <c r="J253" s="84"/>
      <c r="K253" s="138"/>
      <c r="L253" s="138"/>
      <c r="M253" s="84"/>
      <c r="N253" s="84"/>
      <c r="O253" s="95"/>
      <c r="P253" s="84"/>
      <c r="Q253" s="138"/>
      <c r="R253" s="18"/>
    </row>
    <row r="254" spans="1:21" s="3" customFormat="1" ht="15" hidden="1" customHeight="1">
      <c r="A254" s="10">
        <f t="shared" si="25"/>
        <v>245</v>
      </c>
      <c r="B254" s="21" t="s">
        <v>192</v>
      </c>
      <c r="C254" s="14"/>
      <c r="D254" s="10"/>
      <c r="E254" s="21"/>
      <c r="F254" s="23"/>
      <c r="G254" s="19" t="s">
        <v>25</v>
      </c>
      <c r="H254" s="80">
        <v>9</v>
      </c>
      <c r="I254" s="84"/>
      <c r="J254" s="84"/>
      <c r="K254" s="84"/>
      <c r="L254" s="84"/>
      <c r="M254" s="84"/>
      <c r="N254" s="84">
        <v>4</v>
      </c>
      <c r="O254" s="95"/>
      <c r="P254" s="95"/>
      <c r="Q254" s="138"/>
      <c r="R254" s="18"/>
    </row>
    <row r="255" spans="1:21" s="3" customFormat="1" ht="15" customHeight="1">
      <c r="A255" s="10">
        <f t="shared" si="25"/>
        <v>246</v>
      </c>
      <c r="B255" s="21" t="s">
        <v>192</v>
      </c>
      <c r="C255" s="14"/>
      <c r="D255" s="10"/>
      <c r="E255" s="21"/>
      <c r="F255" s="23"/>
      <c r="G255" s="19" t="s">
        <v>22</v>
      </c>
      <c r="H255" s="92">
        <v>10</v>
      </c>
      <c r="I255" s="87">
        <v>3</v>
      </c>
      <c r="J255" s="87">
        <v>3</v>
      </c>
      <c r="K255" s="90">
        <v>4506.6400000000003</v>
      </c>
      <c r="L255" s="90">
        <v>4506.6400000000003</v>
      </c>
      <c r="M255" s="87">
        <f>K255-L255</f>
        <v>0</v>
      </c>
      <c r="N255" s="87">
        <v>15</v>
      </c>
      <c r="O255" s="99">
        <f>5645.63+7778.64</f>
        <v>13424.27</v>
      </c>
      <c r="P255" s="99">
        <f>5645.63+7778.64</f>
        <v>13424.27</v>
      </c>
      <c r="Q255" s="90">
        <f>O255-P255</f>
        <v>0</v>
      </c>
      <c r="R255" s="20">
        <f>P255+L255</f>
        <v>17930.91</v>
      </c>
      <c r="S255" s="20"/>
      <c r="U255" s="20"/>
    </row>
    <row r="256" spans="1:21" s="3" customFormat="1" ht="15" hidden="1" customHeight="1">
      <c r="A256" s="10">
        <f t="shared" si="25"/>
        <v>247</v>
      </c>
      <c r="B256" s="21" t="s">
        <v>192</v>
      </c>
      <c r="C256" s="14"/>
      <c r="D256" s="10"/>
      <c r="E256" s="21"/>
      <c r="F256" s="23"/>
      <c r="G256" s="19" t="s">
        <v>47</v>
      </c>
      <c r="H256" s="92">
        <v>1</v>
      </c>
      <c r="I256" s="87"/>
      <c r="J256" s="87"/>
      <c r="K256" s="90"/>
      <c r="L256" s="90"/>
      <c r="M256" s="87"/>
      <c r="N256" s="87"/>
      <c r="O256" s="93"/>
      <c r="P256" s="93"/>
      <c r="Q256" s="90"/>
      <c r="R256" s="18"/>
    </row>
    <row r="257" spans="1:1021" s="3" customFormat="1" ht="15" hidden="1" customHeight="1">
      <c r="A257" s="10">
        <f t="shared" si="25"/>
        <v>248</v>
      </c>
      <c r="B257" s="21" t="s">
        <v>192</v>
      </c>
      <c r="C257" s="14"/>
      <c r="D257" s="10"/>
      <c r="E257" s="21"/>
      <c r="F257" s="23"/>
      <c r="G257" s="19" t="s">
        <v>21</v>
      </c>
      <c r="H257" s="92"/>
      <c r="I257" s="87"/>
      <c r="J257" s="87"/>
      <c r="K257" s="87"/>
      <c r="L257" s="87"/>
      <c r="M257" s="87"/>
      <c r="N257" s="87"/>
      <c r="O257" s="99"/>
      <c r="P257" s="90"/>
      <c r="Q257" s="90"/>
    </row>
    <row r="258" spans="1:1021" s="3" customFormat="1" ht="15" hidden="1" customHeight="1">
      <c r="A258" s="10">
        <f t="shared" si="25"/>
        <v>249</v>
      </c>
      <c r="B258" s="54" t="s">
        <v>193</v>
      </c>
      <c r="C258" s="14"/>
      <c r="D258" s="10"/>
      <c r="E258" s="21"/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18"/>
    </row>
    <row r="259" spans="1:1021" s="3" customFormat="1" ht="15" hidden="1" customHeight="1">
      <c r="A259" s="10">
        <f t="shared" si="25"/>
        <v>250</v>
      </c>
      <c r="B259" s="21" t="s">
        <v>194</v>
      </c>
      <c r="C259" s="14" t="s">
        <v>19</v>
      </c>
      <c r="D259" s="10"/>
      <c r="E259" s="35" t="s">
        <v>24</v>
      </c>
      <c r="F259" s="22"/>
      <c r="G259" s="19" t="s">
        <v>25</v>
      </c>
      <c r="H259" s="80"/>
      <c r="I259" s="104"/>
      <c r="J259" s="104"/>
      <c r="K259" s="104"/>
      <c r="L259" s="104"/>
      <c r="M259" s="104"/>
      <c r="N259" s="104"/>
      <c r="O259" s="104"/>
      <c r="P259" s="104"/>
      <c r="Q259" s="104"/>
      <c r="R259" s="20"/>
      <c r="S259" s="20"/>
      <c r="U259" s="20"/>
    </row>
    <row r="260" spans="1:1021" s="3" customFormat="1" ht="15" customHeight="1">
      <c r="A260" s="10">
        <f t="shared" si="25"/>
        <v>251</v>
      </c>
      <c r="B260" s="21" t="s">
        <v>195</v>
      </c>
      <c r="C260" s="14" t="s">
        <v>19</v>
      </c>
      <c r="D260" s="10"/>
      <c r="E260" s="21" t="s">
        <v>196</v>
      </c>
      <c r="F260" s="23"/>
      <c r="G260" s="19" t="s">
        <v>22</v>
      </c>
      <c r="H260" s="92">
        <v>42</v>
      </c>
      <c r="I260" s="87">
        <v>7</v>
      </c>
      <c r="J260" s="87">
        <v>7</v>
      </c>
      <c r="K260" s="87">
        <v>13060.31</v>
      </c>
      <c r="L260" s="87">
        <v>13060.31</v>
      </c>
      <c r="M260" s="87">
        <f>K260-L260</f>
        <v>0</v>
      </c>
      <c r="N260" s="87">
        <v>48</v>
      </c>
      <c r="O260" s="99">
        <v>130547.43</v>
      </c>
      <c r="P260" s="99">
        <v>130547.43</v>
      </c>
      <c r="Q260" s="90">
        <f>O260-P260</f>
        <v>0</v>
      </c>
      <c r="R260" s="20">
        <f t="shared" ref="R260:R261" si="33">P260+L260</f>
        <v>143607.74</v>
      </c>
      <c r="S260" s="20"/>
      <c r="U260" s="20"/>
    </row>
    <row r="261" spans="1:1021" s="3" customFormat="1" ht="15" customHeight="1">
      <c r="A261" s="10">
        <f t="shared" si="25"/>
        <v>252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3"/>
      <c r="G261" s="19" t="s">
        <v>22</v>
      </c>
      <c r="H261" s="116">
        <v>12</v>
      </c>
      <c r="I261" s="117"/>
      <c r="J261" s="117"/>
      <c r="K261" s="117"/>
      <c r="L261" s="117"/>
      <c r="M261" s="87">
        <f>K261-L261</f>
        <v>0</v>
      </c>
      <c r="N261" s="117">
        <v>10</v>
      </c>
      <c r="O261" s="118">
        <f>25523.81+1114.06</f>
        <v>26637.870000000003</v>
      </c>
      <c r="P261" s="118">
        <f>25523.81+1114.06</f>
        <v>26637.870000000003</v>
      </c>
      <c r="Q261" s="90">
        <f>O261-P261</f>
        <v>0</v>
      </c>
      <c r="R261" s="20">
        <f t="shared" si="33"/>
        <v>26637.870000000003</v>
      </c>
    </row>
    <row r="262" spans="1:1021" s="3" customFormat="1" ht="15" hidden="1" customHeight="1">
      <c r="A262" s="10">
        <f t="shared" si="25"/>
        <v>253</v>
      </c>
      <c r="B262" s="21" t="s">
        <v>197</v>
      </c>
      <c r="C262" s="14" t="s">
        <v>54</v>
      </c>
      <c r="D262" s="10" t="s">
        <v>69</v>
      </c>
      <c r="E262" s="21" t="s">
        <v>24</v>
      </c>
      <c r="F262" s="21"/>
      <c r="G262" s="19" t="s">
        <v>25</v>
      </c>
      <c r="H262" s="80"/>
      <c r="I262" s="84"/>
      <c r="J262" s="84"/>
      <c r="K262" s="84"/>
      <c r="L262" s="84"/>
      <c r="M262" s="84"/>
      <c r="N262" s="155"/>
      <c r="O262" s="155"/>
      <c r="P262" s="155"/>
      <c r="Q262" s="84"/>
      <c r="R262" s="20"/>
      <c r="S262" s="20"/>
      <c r="U262" s="20"/>
    </row>
    <row r="263" spans="1:1021" s="3" customFormat="1" ht="15" customHeight="1">
      <c r="A263" s="10">
        <f t="shared" si="25"/>
        <v>254</v>
      </c>
      <c r="B263" s="21" t="s">
        <v>198</v>
      </c>
      <c r="C263" s="14" t="s">
        <v>19</v>
      </c>
      <c r="D263" s="10"/>
      <c r="E263" s="21" t="s">
        <v>199</v>
      </c>
      <c r="F263" s="23"/>
      <c r="G263" s="19" t="s">
        <v>22</v>
      </c>
      <c r="H263" s="92"/>
      <c r="I263" s="87"/>
      <c r="J263" s="87"/>
      <c r="K263" s="87"/>
      <c r="L263" s="87"/>
      <c r="M263" s="87">
        <f>K263-L263</f>
        <v>0</v>
      </c>
      <c r="N263" s="87"/>
      <c r="O263" s="99"/>
      <c r="P263" s="99"/>
      <c r="Q263" s="90">
        <f>O263-P263</f>
        <v>0</v>
      </c>
      <c r="R263" s="20">
        <f>P263+L263</f>
        <v>0</v>
      </c>
    </row>
    <row r="264" spans="1:1021" s="3" customFormat="1" ht="15" hidden="1" customHeight="1">
      <c r="A264" s="10">
        <f t="shared" si="25"/>
        <v>255</v>
      </c>
      <c r="B264" s="21" t="s">
        <v>198</v>
      </c>
      <c r="C264" s="14" t="s">
        <v>19</v>
      </c>
      <c r="D264" s="10"/>
      <c r="E264" s="21" t="s">
        <v>199</v>
      </c>
      <c r="F264" s="22"/>
      <c r="G264" s="19" t="s">
        <v>21</v>
      </c>
      <c r="H264" s="80"/>
      <c r="I264" s="115"/>
      <c r="J264" s="127"/>
      <c r="K264" s="143"/>
      <c r="L264" s="143"/>
      <c r="M264" s="127"/>
      <c r="N264" s="84"/>
      <c r="O264" s="95"/>
      <c r="P264" s="95"/>
      <c r="Q264" s="84"/>
      <c r="R264" s="18"/>
    </row>
    <row r="265" spans="1:1021" s="3" customFormat="1" ht="15" customHeight="1">
      <c r="A265" s="10">
        <f t="shared" si="25"/>
        <v>256</v>
      </c>
      <c r="B265" s="21" t="s">
        <v>200</v>
      </c>
      <c r="C265" s="14" t="s">
        <v>19</v>
      </c>
      <c r="D265" s="10"/>
      <c r="E265" s="21" t="s">
        <v>78</v>
      </c>
      <c r="F265" s="34"/>
      <c r="G265" s="19" t="s">
        <v>22</v>
      </c>
      <c r="H265" s="80"/>
      <c r="I265" s="115"/>
      <c r="J265" s="127"/>
      <c r="K265" s="143"/>
      <c r="L265" s="143"/>
      <c r="M265" s="127"/>
      <c r="N265" s="84">
        <v>1</v>
      </c>
      <c r="O265" s="138">
        <v>1344.7</v>
      </c>
      <c r="P265" s="138">
        <v>1344.7</v>
      </c>
      <c r="Q265" s="90">
        <f>O265-P265</f>
        <v>0</v>
      </c>
      <c r="R265" s="18"/>
    </row>
    <row r="266" spans="1:1021" s="3" customFormat="1" ht="15" hidden="1" customHeight="1">
      <c r="A266" s="10">
        <f t="shared" si="25"/>
        <v>257</v>
      </c>
      <c r="B266" s="21" t="s">
        <v>200</v>
      </c>
      <c r="C266" s="14" t="s">
        <v>19</v>
      </c>
      <c r="D266" s="10"/>
      <c r="E266" s="21" t="s">
        <v>78</v>
      </c>
      <c r="F266" s="34"/>
      <c r="G266" s="19" t="s">
        <v>47</v>
      </c>
      <c r="H266" s="80"/>
      <c r="I266" s="134"/>
      <c r="J266" s="134"/>
      <c r="K266" s="135"/>
      <c r="L266" s="135"/>
      <c r="M266" s="134"/>
      <c r="N266" s="134">
        <v>3</v>
      </c>
      <c r="O266" s="136">
        <v>12612</v>
      </c>
      <c r="P266" s="230">
        <v>12612</v>
      </c>
      <c r="Q266" s="136">
        <v>0</v>
      </c>
    </row>
    <row r="267" spans="1:1021" s="3" customFormat="1" ht="15" customHeight="1">
      <c r="A267" s="10">
        <f t="shared" si="25"/>
        <v>258</v>
      </c>
      <c r="B267" s="21" t="s">
        <v>201</v>
      </c>
      <c r="C267" s="14" t="s">
        <v>19</v>
      </c>
      <c r="D267" s="10"/>
      <c r="E267" s="21"/>
      <c r="F267" s="44"/>
      <c r="G267" s="19" t="s">
        <v>22</v>
      </c>
      <c r="H267" s="92">
        <v>7</v>
      </c>
      <c r="I267" s="87">
        <v>4</v>
      </c>
      <c r="J267" s="87">
        <v>4</v>
      </c>
      <c r="K267" s="90">
        <v>3044.75</v>
      </c>
      <c r="L267" s="90">
        <v>3044.75</v>
      </c>
      <c r="M267" s="87">
        <f>K267-L267</f>
        <v>0</v>
      </c>
      <c r="N267" s="175">
        <v>6</v>
      </c>
      <c r="O267" s="175">
        <f>15838.96+6303.06</f>
        <v>22142.02</v>
      </c>
      <c r="P267" s="175">
        <f>15838.96+6303.06</f>
        <v>22142.02</v>
      </c>
      <c r="Q267" s="90">
        <f>O267-P267</f>
        <v>0</v>
      </c>
      <c r="R267" s="20">
        <f>P267+L267</f>
        <v>25186.77</v>
      </c>
      <c r="S267" s="20"/>
      <c r="U267" s="20"/>
    </row>
    <row r="268" spans="1:1021" s="3" customFormat="1" ht="15" hidden="1" customHeight="1">
      <c r="A268" s="10">
        <f t="shared" ref="A268:A320" si="34">A267+1</f>
        <v>259</v>
      </c>
      <c r="B268" s="55" t="s">
        <v>201</v>
      </c>
      <c r="C268" s="14" t="s">
        <v>19</v>
      </c>
      <c r="D268" s="43"/>
      <c r="E268" s="35"/>
      <c r="F268" s="56"/>
      <c r="G268" s="19" t="s">
        <v>25</v>
      </c>
      <c r="H268" s="195">
        <v>2</v>
      </c>
      <c r="I268" s="104"/>
      <c r="J268" s="104"/>
      <c r="K268" s="104"/>
      <c r="L268" s="104"/>
      <c r="M268" s="104"/>
      <c r="N268" s="104">
        <v>7</v>
      </c>
      <c r="O268" s="121"/>
      <c r="P268" s="104"/>
      <c r="Q268" s="84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</row>
    <row r="269" spans="1:1021" s="3" customFormat="1" ht="15" hidden="1" customHeight="1">
      <c r="A269" s="10">
        <f t="shared" si="34"/>
        <v>260</v>
      </c>
      <c r="B269" s="21" t="s">
        <v>202</v>
      </c>
      <c r="C269" s="14"/>
      <c r="D269" s="43"/>
      <c r="E269" s="21"/>
      <c r="F269" s="23"/>
      <c r="G269" s="19" t="s">
        <v>25</v>
      </c>
      <c r="H269" s="167">
        <v>20</v>
      </c>
      <c r="I269" s="84">
        <v>2</v>
      </c>
      <c r="J269" s="84">
        <v>2</v>
      </c>
      <c r="K269" s="84"/>
      <c r="L269" s="84"/>
      <c r="M269" s="84"/>
      <c r="N269" s="84">
        <v>5</v>
      </c>
      <c r="O269" s="84"/>
      <c r="P269" s="84"/>
      <c r="Q269" s="138"/>
      <c r="R269" s="18"/>
    </row>
    <row r="270" spans="1:1021" s="3" customFormat="1" ht="15" customHeight="1">
      <c r="A270" s="10">
        <f t="shared" si="34"/>
        <v>261</v>
      </c>
      <c r="B270" s="21" t="s">
        <v>203</v>
      </c>
      <c r="C270" s="14" t="s">
        <v>19</v>
      </c>
      <c r="D270" s="43"/>
      <c r="E270" s="21" t="s">
        <v>204</v>
      </c>
      <c r="F270" s="23"/>
      <c r="G270" s="19" t="s">
        <v>22</v>
      </c>
      <c r="H270" s="177"/>
      <c r="I270" s="87"/>
      <c r="J270" s="87"/>
      <c r="K270" s="87"/>
      <c r="L270" s="87"/>
      <c r="M270" s="87">
        <f>K270-L270</f>
        <v>0</v>
      </c>
      <c r="N270" s="87"/>
      <c r="O270" s="87"/>
      <c r="P270" s="87"/>
      <c r="Q270" s="90">
        <f>O270-P270</f>
        <v>0</v>
      </c>
      <c r="R270" s="20">
        <f t="shared" ref="R270:R271" si="35">P270+L270</f>
        <v>0</v>
      </c>
      <c r="S270" s="20"/>
      <c r="U270" s="20"/>
    </row>
    <row r="271" spans="1:1021" s="3" customFormat="1" ht="15" customHeight="1">
      <c r="A271" s="10">
        <f t="shared" si="34"/>
        <v>262</v>
      </c>
      <c r="B271" s="21" t="s">
        <v>205</v>
      </c>
      <c r="C271" s="14" t="s">
        <v>19</v>
      </c>
      <c r="D271" s="43"/>
      <c r="E271" s="21" t="s">
        <v>204</v>
      </c>
      <c r="F271" s="23"/>
      <c r="G271" s="19" t="s">
        <v>22</v>
      </c>
      <c r="H271" s="177"/>
      <c r="I271" s="87"/>
      <c r="J271" s="87"/>
      <c r="K271" s="87"/>
      <c r="L271" s="87"/>
      <c r="M271" s="87">
        <f>K271-L271</f>
        <v>0</v>
      </c>
      <c r="N271" s="87"/>
      <c r="O271" s="87"/>
      <c r="P271" s="87"/>
      <c r="Q271" s="90">
        <f>O271-P271</f>
        <v>0</v>
      </c>
      <c r="R271" s="20">
        <f t="shared" si="35"/>
        <v>0</v>
      </c>
      <c r="S271" s="20"/>
      <c r="U271" s="20"/>
    </row>
    <row r="272" spans="1:1021" s="3" customFormat="1" ht="15" hidden="1" customHeight="1">
      <c r="A272" s="10">
        <f t="shared" si="34"/>
        <v>263</v>
      </c>
      <c r="B272" s="21" t="s">
        <v>205</v>
      </c>
      <c r="C272" s="14" t="s">
        <v>19</v>
      </c>
      <c r="D272" s="21"/>
      <c r="E272" s="21" t="s">
        <v>24</v>
      </c>
      <c r="F272" s="21"/>
      <c r="G272" s="19" t="s">
        <v>33</v>
      </c>
      <c r="H272" s="80">
        <v>4</v>
      </c>
      <c r="I272" s="103"/>
      <c r="J272" s="103"/>
      <c r="K272" s="104"/>
      <c r="L272" s="104"/>
      <c r="M272" s="103"/>
      <c r="N272" s="155">
        <v>3</v>
      </c>
      <c r="O272" s="155">
        <v>11136.2</v>
      </c>
      <c r="P272" s="155">
        <v>11136.2</v>
      </c>
      <c r="Q272" s="84"/>
    </row>
    <row r="273" spans="1:1021" s="3" customFormat="1" ht="15" hidden="1" customHeight="1">
      <c r="A273" s="10">
        <f t="shared" si="34"/>
        <v>264</v>
      </c>
      <c r="B273" s="13" t="s">
        <v>205</v>
      </c>
      <c r="C273" s="14" t="s">
        <v>19</v>
      </c>
      <c r="D273" s="21"/>
      <c r="E273" s="21" t="s">
        <v>204</v>
      </c>
      <c r="F273" s="13"/>
      <c r="G273" s="17" t="s">
        <v>25</v>
      </c>
      <c r="H273" s="162">
        <v>8</v>
      </c>
      <c r="I273" s="196"/>
      <c r="J273" s="196"/>
      <c r="K273" s="197"/>
      <c r="L273" s="197"/>
      <c r="M273" s="84"/>
      <c r="N273" s="196">
        <v>4</v>
      </c>
      <c r="O273" s="198"/>
      <c r="P273" s="198"/>
      <c r="Q273" s="84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8"/>
      <c r="ALB273" s="18"/>
      <c r="ALC273" s="18"/>
      <c r="ALD273" s="18"/>
      <c r="ALE273" s="18"/>
      <c r="ALF273" s="18"/>
      <c r="ALG273" s="18"/>
      <c r="ALH273" s="18"/>
      <c r="ALI273" s="18"/>
      <c r="ALJ273" s="18"/>
      <c r="ALK273" s="18"/>
      <c r="ALL273" s="18"/>
      <c r="ALM273" s="18"/>
      <c r="ALN273" s="18"/>
      <c r="ALO273" s="18"/>
      <c r="ALP273" s="18"/>
      <c r="ALQ273" s="18"/>
      <c r="ALR273" s="18"/>
      <c r="ALS273" s="18"/>
      <c r="ALT273" s="18"/>
      <c r="ALU273" s="18"/>
      <c r="ALV273" s="18"/>
      <c r="ALW273" s="18"/>
      <c r="ALX273" s="18"/>
      <c r="ALY273" s="18"/>
      <c r="ALZ273" s="18"/>
      <c r="AMA273" s="18"/>
      <c r="AMB273" s="18"/>
      <c r="AMC273" s="18"/>
      <c r="AMD273" s="18"/>
      <c r="AME273" s="18"/>
      <c r="AMF273" s="18"/>
      <c r="AMG273" s="18"/>
    </row>
    <row r="274" spans="1:1021" s="3" customFormat="1" ht="15" customHeight="1">
      <c r="A274" s="10">
        <f t="shared" si="34"/>
        <v>265</v>
      </c>
      <c r="B274" s="55" t="s">
        <v>206</v>
      </c>
      <c r="C274" s="42" t="s">
        <v>19</v>
      </c>
      <c r="D274" s="43"/>
      <c r="E274" s="35" t="s">
        <v>207</v>
      </c>
      <c r="F274" s="57"/>
      <c r="G274" s="17" t="s">
        <v>22</v>
      </c>
      <c r="H274" s="199"/>
      <c r="I274" s="200"/>
      <c r="J274" s="200"/>
      <c r="K274" s="200"/>
      <c r="L274" s="200"/>
      <c r="M274" s="87">
        <f>K274-L274</f>
        <v>0</v>
      </c>
      <c r="N274" s="200"/>
      <c r="O274" s="200"/>
      <c r="P274" s="200"/>
      <c r="Q274" s="90">
        <f>O274-P274</f>
        <v>0</v>
      </c>
      <c r="R274" s="20">
        <f>P274+L274</f>
        <v>0</v>
      </c>
      <c r="S274" s="20"/>
      <c r="T274" s="18"/>
      <c r="U274" s="20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</row>
    <row r="275" spans="1:1021" s="3" customFormat="1" ht="15" hidden="1" customHeight="1">
      <c r="A275" s="10">
        <f t="shared" si="34"/>
        <v>266</v>
      </c>
      <c r="B275" s="21" t="s">
        <v>206</v>
      </c>
      <c r="C275" s="42" t="s">
        <v>19</v>
      </c>
      <c r="D275" s="43"/>
      <c r="E275" s="35" t="s">
        <v>207</v>
      </c>
      <c r="F275" s="52"/>
      <c r="G275" s="19" t="s">
        <v>25</v>
      </c>
      <c r="H275" s="167"/>
      <c r="I275" s="84"/>
      <c r="J275" s="84"/>
      <c r="K275" s="84"/>
      <c r="L275" s="84"/>
      <c r="M275" s="84"/>
      <c r="N275" s="198"/>
      <c r="O275" s="198"/>
      <c r="P275" s="198"/>
      <c r="Q275" s="84"/>
    </row>
    <row r="276" spans="1:1021" s="3" customFormat="1" ht="15" customHeight="1">
      <c r="A276" s="10">
        <f t="shared" si="34"/>
        <v>267</v>
      </c>
      <c r="B276" s="21" t="s">
        <v>208</v>
      </c>
      <c r="C276" s="14" t="s">
        <v>19</v>
      </c>
      <c r="D276" s="10"/>
      <c r="E276" s="21" t="s">
        <v>147</v>
      </c>
      <c r="F276" s="23"/>
      <c r="G276" s="19" t="s">
        <v>22</v>
      </c>
      <c r="H276" s="92">
        <v>3</v>
      </c>
      <c r="I276" s="87"/>
      <c r="J276" s="87"/>
      <c r="K276" s="87"/>
      <c r="L276" s="87"/>
      <c r="M276" s="87">
        <f>K276-L276</f>
        <v>0</v>
      </c>
      <c r="N276" s="87">
        <v>18</v>
      </c>
      <c r="O276" s="87">
        <v>30585.72</v>
      </c>
      <c r="P276" s="87">
        <v>30585.72</v>
      </c>
      <c r="Q276" s="90">
        <f>O276-P276</f>
        <v>0</v>
      </c>
      <c r="R276" s="20">
        <f t="shared" ref="R276:R278" si="36">P276+L276</f>
        <v>30585.72</v>
      </c>
      <c r="S276" s="20"/>
      <c r="U276" s="20"/>
    </row>
    <row r="277" spans="1:1021" s="3" customFormat="1" ht="15" customHeight="1">
      <c r="A277" s="10">
        <f t="shared" si="34"/>
        <v>268</v>
      </c>
      <c r="B277" s="21" t="s">
        <v>209</v>
      </c>
      <c r="C277" s="14" t="s">
        <v>19</v>
      </c>
      <c r="D277" s="10"/>
      <c r="E277" s="21" t="s">
        <v>24</v>
      </c>
      <c r="F277" s="23"/>
      <c r="G277" s="19" t="s">
        <v>22</v>
      </c>
      <c r="H277" s="92"/>
      <c r="I277" s="87"/>
      <c r="J277" s="87"/>
      <c r="K277" s="87"/>
      <c r="L277" s="87"/>
      <c r="M277" s="87">
        <f>K277-L277</f>
        <v>0</v>
      </c>
      <c r="N277" s="87"/>
      <c r="O277" s="87"/>
      <c r="P277" s="87"/>
      <c r="Q277" s="90">
        <f>O277-P277</f>
        <v>0</v>
      </c>
      <c r="R277" s="20">
        <f t="shared" si="36"/>
        <v>0</v>
      </c>
      <c r="S277" s="20"/>
      <c r="U277" s="20"/>
    </row>
    <row r="278" spans="1:1021" s="3" customFormat="1" ht="15" customHeight="1">
      <c r="A278" s="10">
        <f t="shared" si="34"/>
        <v>269</v>
      </c>
      <c r="B278" s="21" t="s">
        <v>243</v>
      </c>
      <c r="C278" s="14"/>
      <c r="D278" s="10"/>
      <c r="E278" s="21"/>
      <c r="F278" s="23"/>
      <c r="G278" s="19" t="s">
        <v>22</v>
      </c>
      <c r="H278" s="92">
        <v>4</v>
      </c>
      <c r="I278" s="87"/>
      <c r="J278" s="87"/>
      <c r="K278" s="87"/>
      <c r="L278" s="87"/>
      <c r="M278" s="87"/>
      <c r="N278" s="87"/>
      <c r="O278" s="87"/>
      <c r="P278" s="87"/>
      <c r="Q278" s="90"/>
      <c r="R278" s="20">
        <f t="shared" si="36"/>
        <v>0</v>
      </c>
      <c r="S278" s="20"/>
      <c r="U278" s="20"/>
    </row>
    <row r="279" spans="1:1021" s="3" customFormat="1" ht="15" hidden="1" customHeight="1">
      <c r="A279" s="10">
        <f t="shared" si="34"/>
        <v>270</v>
      </c>
      <c r="B279" s="21" t="s">
        <v>243</v>
      </c>
      <c r="C279" s="14"/>
      <c r="D279" s="10"/>
      <c r="E279" s="21"/>
      <c r="F279" s="23"/>
      <c r="G279" s="19" t="s">
        <v>25</v>
      </c>
      <c r="H279" s="92">
        <v>7</v>
      </c>
      <c r="I279" s="87">
        <v>1</v>
      </c>
      <c r="J279" s="87">
        <v>1</v>
      </c>
      <c r="K279" s="90"/>
      <c r="L279" s="90"/>
      <c r="M279" s="87"/>
      <c r="N279" s="146"/>
      <c r="O279" s="201"/>
      <c r="P279" s="201"/>
      <c r="Q279" s="90"/>
      <c r="R279" s="20"/>
      <c r="S279" s="20"/>
      <c r="U279" s="20"/>
    </row>
    <row r="280" spans="1:1021" s="3" customFormat="1" ht="15" hidden="1" customHeight="1">
      <c r="A280" s="10">
        <f t="shared" si="34"/>
        <v>271</v>
      </c>
      <c r="B280" s="21" t="s">
        <v>258</v>
      </c>
      <c r="C280" s="14"/>
      <c r="D280" s="10"/>
      <c r="E280" s="21"/>
      <c r="F280" s="22"/>
      <c r="G280" s="19" t="s">
        <v>47</v>
      </c>
      <c r="H280" s="116">
        <v>3</v>
      </c>
      <c r="I280" s="117"/>
      <c r="J280" s="117"/>
      <c r="K280" s="117"/>
      <c r="L280" s="117"/>
      <c r="M280" s="117"/>
      <c r="N280" s="117"/>
      <c r="O280" s="99"/>
      <c r="P280" s="90"/>
      <c r="Q280" s="119"/>
      <c r="R280" s="20"/>
      <c r="S280" s="20"/>
      <c r="U280" s="20"/>
    </row>
    <row r="281" spans="1:1021" s="3" customFormat="1" ht="15" customHeight="1">
      <c r="A281" s="10">
        <f t="shared" si="34"/>
        <v>272</v>
      </c>
      <c r="B281" s="21" t="s">
        <v>210</v>
      </c>
      <c r="C281" s="14" t="s">
        <v>19</v>
      </c>
      <c r="D281" s="10"/>
      <c r="E281" s="21" t="s">
        <v>24</v>
      </c>
      <c r="F281" s="23"/>
      <c r="G281" s="19" t="s">
        <v>22</v>
      </c>
      <c r="H281" s="116">
        <v>7</v>
      </c>
      <c r="I281" s="87">
        <v>2</v>
      </c>
      <c r="J281" s="87">
        <v>2</v>
      </c>
      <c r="K281" s="90">
        <v>882.84</v>
      </c>
      <c r="L281" s="90">
        <v>882.84</v>
      </c>
      <c r="M281" s="87">
        <f t="shared" ref="M281" si="37">K281-L281</f>
        <v>0</v>
      </c>
      <c r="N281" s="146">
        <v>6</v>
      </c>
      <c r="O281" s="201">
        <v>7969.29</v>
      </c>
      <c r="P281" s="201">
        <v>7969.29</v>
      </c>
      <c r="Q281" s="119">
        <f>O281-P281</f>
        <v>0</v>
      </c>
      <c r="R281" s="20">
        <f>P281+L281</f>
        <v>8852.1299999999992</v>
      </c>
    </row>
    <row r="282" spans="1:1021" s="3" customFormat="1" ht="15" hidden="1" customHeight="1">
      <c r="A282" s="10">
        <f t="shared" si="34"/>
        <v>273</v>
      </c>
      <c r="B282" s="21" t="s">
        <v>210</v>
      </c>
      <c r="C282" s="14" t="s">
        <v>19</v>
      </c>
      <c r="D282" s="10"/>
      <c r="E282" s="21" t="s">
        <v>24</v>
      </c>
      <c r="F282" s="22"/>
      <c r="G282" s="19" t="s">
        <v>25</v>
      </c>
      <c r="H282" s="80"/>
      <c r="I282" s="84"/>
      <c r="J282" s="84"/>
      <c r="K282" s="84"/>
      <c r="L282" s="84"/>
      <c r="M282" s="84"/>
      <c r="N282" s="104"/>
      <c r="O282" s="104"/>
      <c r="P282" s="104"/>
      <c r="Q282" s="84"/>
    </row>
    <row r="283" spans="1:1021" s="3" customFormat="1" ht="15" hidden="1" customHeight="1">
      <c r="A283" s="10">
        <f t="shared" si="34"/>
        <v>274</v>
      </c>
      <c r="B283" s="21" t="s">
        <v>211</v>
      </c>
      <c r="C283" s="14" t="s">
        <v>19</v>
      </c>
      <c r="D283" s="10"/>
      <c r="E283" s="21"/>
      <c r="F283" s="22"/>
      <c r="G283" s="19" t="s">
        <v>21</v>
      </c>
      <c r="H283" s="80"/>
      <c r="I283" s="115"/>
      <c r="J283" s="127"/>
      <c r="K283" s="143"/>
      <c r="L283" s="143"/>
      <c r="M283" s="127"/>
      <c r="N283" s="202"/>
      <c r="O283" s="203"/>
      <c r="P283" s="203"/>
      <c r="Q283" s="84"/>
      <c r="R283" s="20"/>
      <c r="S283" s="20"/>
      <c r="U283" s="20"/>
    </row>
    <row r="284" spans="1:1021" s="3" customFormat="1" ht="15" customHeight="1">
      <c r="A284" s="10">
        <f t="shared" si="34"/>
        <v>275</v>
      </c>
      <c r="B284" s="21" t="s">
        <v>212</v>
      </c>
      <c r="C284" s="14"/>
      <c r="D284" s="10"/>
      <c r="E284" s="21"/>
      <c r="F284" s="22"/>
      <c r="G284" s="19" t="s">
        <v>22</v>
      </c>
      <c r="H284" s="92">
        <v>8</v>
      </c>
      <c r="I284" s="165"/>
      <c r="J284" s="204"/>
      <c r="K284" s="204"/>
      <c r="L284" s="204"/>
      <c r="M284" s="87">
        <f>K284-L284</f>
        <v>0</v>
      </c>
      <c r="N284" s="146">
        <v>6</v>
      </c>
      <c r="O284" s="201">
        <f>9522.11+2639.63</f>
        <v>12161.740000000002</v>
      </c>
      <c r="P284" s="201">
        <f>9522.11+2639.63</f>
        <v>12161.740000000002</v>
      </c>
      <c r="Q284" s="90">
        <f>O284-P284</f>
        <v>0</v>
      </c>
      <c r="R284" s="20">
        <f>P284+L284</f>
        <v>12161.740000000002</v>
      </c>
      <c r="S284" s="20"/>
      <c r="U284" s="20"/>
    </row>
    <row r="285" spans="1:1021" s="3" customFormat="1" ht="15" hidden="1" customHeight="1">
      <c r="A285" s="10">
        <f t="shared" si="34"/>
        <v>276</v>
      </c>
      <c r="B285" s="34" t="s">
        <v>212</v>
      </c>
      <c r="C285" s="14"/>
      <c r="D285" s="58"/>
      <c r="E285" s="21"/>
      <c r="F285" s="23"/>
      <c r="G285" s="19" t="s">
        <v>25</v>
      </c>
      <c r="H285" s="177">
        <v>5</v>
      </c>
      <c r="I285" s="87"/>
      <c r="J285" s="87"/>
      <c r="K285" s="87"/>
      <c r="L285" s="87"/>
      <c r="M285" s="87"/>
      <c r="N285" s="87">
        <v>1</v>
      </c>
      <c r="O285" s="87"/>
      <c r="P285" s="87"/>
      <c r="Q285" s="90"/>
      <c r="R285" s="20"/>
      <c r="S285" s="20"/>
      <c r="U285" s="20"/>
    </row>
    <row r="286" spans="1:1021" s="3" customFormat="1" ht="15" customHeight="1">
      <c r="A286" s="10">
        <f t="shared" si="34"/>
        <v>277</v>
      </c>
      <c r="B286" s="21" t="s">
        <v>213</v>
      </c>
      <c r="C286" s="14"/>
      <c r="D286" s="10"/>
      <c r="E286" s="21"/>
      <c r="F286" s="22"/>
      <c r="G286" s="19" t="s">
        <v>22</v>
      </c>
      <c r="H286" s="92"/>
      <c r="I286" s="205"/>
      <c r="J286" s="206"/>
      <c r="K286" s="204"/>
      <c r="L286" s="204"/>
      <c r="M286" s="87">
        <f>K286-L286</f>
        <v>0</v>
      </c>
      <c r="N286" s="146"/>
      <c r="O286" s="201"/>
      <c r="P286" s="201"/>
      <c r="Q286" s="90">
        <f>O286-P286</f>
        <v>0</v>
      </c>
      <c r="R286" s="20">
        <f t="shared" ref="R286:R288" si="38">P286+L286</f>
        <v>0</v>
      </c>
      <c r="S286" s="20"/>
      <c r="U286" s="20"/>
    </row>
    <row r="287" spans="1:1021" s="3" customFormat="1" ht="15" customHeight="1">
      <c r="A287" s="10">
        <f t="shared" si="34"/>
        <v>278</v>
      </c>
      <c r="B287" s="21" t="s">
        <v>214</v>
      </c>
      <c r="C287" s="14" t="s">
        <v>19</v>
      </c>
      <c r="D287" s="10"/>
      <c r="E287" s="21" t="s">
        <v>215</v>
      </c>
      <c r="F287" s="23"/>
      <c r="G287" s="19" t="s">
        <v>22</v>
      </c>
      <c r="H287" s="92">
        <v>4</v>
      </c>
      <c r="I287" s="87"/>
      <c r="J287" s="87"/>
      <c r="K287" s="87"/>
      <c r="L287" s="87"/>
      <c r="M287" s="87">
        <f>K287-L287</f>
        <v>0</v>
      </c>
      <c r="N287" s="87"/>
      <c r="O287" s="87"/>
      <c r="P287" s="87"/>
      <c r="Q287" s="90">
        <f>O287-P287</f>
        <v>0</v>
      </c>
      <c r="R287" s="20">
        <f t="shared" si="38"/>
        <v>0</v>
      </c>
    </row>
    <row r="288" spans="1:1021" s="3" customFormat="1" ht="15" customHeight="1">
      <c r="A288" s="10">
        <f t="shared" si="34"/>
        <v>279</v>
      </c>
      <c r="B288" s="34" t="s">
        <v>216</v>
      </c>
      <c r="C288" s="14" t="s">
        <v>19</v>
      </c>
      <c r="D288" s="58"/>
      <c r="E288" s="21" t="s">
        <v>24</v>
      </c>
      <c r="F288" s="23"/>
      <c r="G288" s="19" t="s">
        <v>22</v>
      </c>
      <c r="H288" s="177">
        <v>4</v>
      </c>
      <c r="I288" s="87"/>
      <c r="J288" s="87"/>
      <c r="K288" s="87"/>
      <c r="L288" s="87"/>
      <c r="M288" s="87">
        <f>K288-L288</f>
        <v>0</v>
      </c>
      <c r="N288" s="87"/>
      <c r="O288" s="87"/>
      <c r="P288" s="87"/>
      <c r="Q288" s="90">
        <f>O288-P288</f>
        <v>0</v>
      </c>
      <c r="R288" s="20">
        <f t="shared" si="38"/>
        <v>0</v>
      </c>
    </row>
    <row r="289" spans="1:21" s="3" customFormat="1" ht="15" hidden="1" customHeight="1">
      <c r="A289" s="10">
        <f t="shared" si="34"/>
        <v>280</v>
      </c>
      <c r="B289" s="21" t="s">
        <v>216</v>
      </c>
      <c r="C289" s="14" t="s">
        <v>19</v>
      </c>
      <c r="D289" s="10"/>
      <c r="E289" s="21" t="s">
        <v>24</v>
      </c>
      <c r="F289" s="22"/>
      <c r="G289" s="19" t="s">
        <v>25</v>
      </c>
      <c r="H289" s="80"/>
      <c r="I289" s="84"/>
      <c r="J289" s="84"/>
      <c r="K289" s="84"/>
      <c r="L289" s="84"/>
      <c r="M289" s="84"/>
      <c r="N289" s="84"/>
      <c r="O289" s="84"/>
      <c r="P289" s="84"/>
      <c r="Q289" s="84"/>
      <c r="R289" s="20"/>
      <c r="S289" s="20"/>
      <c r="U289" s="20"/>
    </row>
    <row r="290" spans="1:21" s="3" customFormat="1" ht="15" customHeight="1">
      <c r="A290" s="10">
        <f t="shared" si="34"/>
        <v>281</v>
      </c>
      <c r="B290" s="21" t="s">
        <v>217</v>
      </c>
      <c r="C290" s="14" t="s">
        <v>19</v>
      </c>
      <c r="D290" s="10"/>
      <c r="E290" s="21" t="s">
        <v>43</v>
      </c>
      <c r="F290" s="23"/>
      <c r="G290" s="19" t="s">
        <v>22</v>
      </c>
      <c r="H290" s="92">
        <v>5</v>
      </c>
      <c r="I290" s="87">
        <v>2</v>
      </c>
      <c r="J290" s="87">
        <v>2</v>
      </c>
      <c r="K290" s="87">
        <f>1589.11+1156.1</f>
        <v>2745.21</v>
      </c>
      <c r="L290" s="87">
        <f>1589.11+1156.1</f>
        <v>2745.21</v>
      </c>
      <c r="M290" s="87">
        <f>K290-L290</f>
        <v>0</v>
      </c>
      <c r="N290" s="87">
        <v>12</v>
      </c>
      <c r="O290" s="87">
        <v>40145.800000000003</v>
      </c>
      <c r="P290" s="87">
        <v>40145.800000000003</v>
      </c>
      <c r="Q290" s="90">
        <f>O290-P290</f>
        <v>0</v>
      </c>
      <c r="R290" s="20">
        <f>P290+L290</f>
        <v>42891.01</v>
      </c>
    </row>
    <row r="291" spans="1:21" s="3" customFormat="1" ht="15" hidden="1" customHeight="1">
      <c r="A291" s="10">
        <f t="shared" si="34"/>
        <v>282</v>
      </c>
      <c r="B291" s="21" t="s">
        <v>217</v>
      </c>
      <c r="C291" s="14" t="s">
        <v>19</v>
      </c>
      <c r="D291" s="10"/>
      <c r="E291" s="21" t="s">
        <v>43</v>
      </c>
      <c r="F291" s="22"/>
      <c r="G291" s="19" t="s">
        <v>44</v>
      </c>
      <c r="H291" s="80"/>
      <c r="I291" s="105"/>
      <c r="J291" s="105"/>
      <c r="K291" s="104"/>
      <c r="L291" s="104"/>
      <c r="M291" s="105"/>
      <c r="N291" s="107"/>
      <c r="O291" s="229"/>
      <c r="P291" s="107"/>
      <c r="Q291" s="107"/>
    </row>
    <row r="292" spans="1:21" s="3" customFormat="1" ht="15" hidden="1" customHeight="1">
      <c r="A292" s="10">
        <f t="shared" si="34"/>
        <v>283</v>
      </c>
      <c r="B292" s="21" t="s">
        <v>218</v>
      </c>
      <c r="C292" s="14"/>
      <c r="D292" s="10"/>
      <c r="E292" s="21" t="s">
        <v>24</v>
      </c>
      <c r="F292" s="23"/>
      <c r="G292" s="19" t="s">
        <v>25</v>
      </c>
      <c r="H292" s="92">
        <v>2</v>
      </c>
      <c r="I292" s="87"/>
      <c r="J292" s="87"/>
      <c r="K292" s="90"/>
      <c r="L292" s="90"/>
      <c r="M292" s="87"/>
      <c r="N292" s="87">
        <v>2</v>
      </c>
      <c r="O292" s="87"/>
      <c r="P292" s="87"/>
      <c r="Q292" s="90"/>
      <c r="R292" s="20"/>
      <c r="S292" s="20"/>
      <c r="U292" s="20"/>
    </row>
    <row r="293" spans="1:21" s="3" customFormat="1" ht="15" customHeight="1">
      <c r="A293" s="10">
        <f t="shared" si="34"/>
        <v>284</v>
      </c>
      <c r="B293" s="21" t="s">
        <v>219</v>
      </c>
      <c r="C293" s="14" t="s">
        <v>19</v>
      </c>
      <c r="D293" s="10"/>
      <c r="E293" s="21" t="s">
        <v>24</v>
      </c>
      <c r="F293" s="23"/>
      <c r="G293" s="19" t="s">
        <v>22</v>
      </c>
      <c r="H293" s="92"/>
      <c r="I293" s="87"/>
      <c r="J293" s="87"/>
      <c r="K293" s="90"/>
      <c r="L293" s="90"/>
      <c r="M293" s="87">
        <f>K293-L293</f>
        <v>0</v>
      </c>
      <c r="N293" s="146"/>
      <c r="O293" s="201"/>
      <c r="P293" s="201"/>
      <c r="Q293" s="90">
        <f>O293-P293</f>
        <v>0</v>
      </c>
      <c r="R293" s="20">
        <f t="shared" ref="R293:R294" si="39">P293+L293</f>
        <v>0</v>
      </c>
      <c r="S293" s="20"/>
      <c r="U293" s="20"/>
    </row>
    <row r="294" spans="1:21" s="3" customFormat="1" ht="15" customHeight="1">
      <c r="A294" s="10">
        <f t="shared" si="34"/>
        <v>285</v>
      </c>
      <c r="B294" s="21" t="s">
        <v>220</v>
      </c>
      <c r="C294" s="14" t="s">
        <v>19</v>
      </c>
      <c r="D294" s="10"/>
      <c r="E294" s="21" t="s">
        <v>221</v>
      </c>
      <c r="F294" s="22"/>
      <c r="G294" s="19" t="s">
        <v>22</v>
      </c>
      <c r="H294" s="92"/>
      <c r="I294" s="87"/>
      <c r="J294" s="87"/>
      <c r="K294" s="87"/>
      <c r="L294" s="87"/>
      <c r="M294" s="87">
        <f>K294-L294</f>
        <v>0</v>
      </c>
      <c r="N294" s="87"/>
      <c r="O294" s="90"/>
      <c r="P294" s="90"/>
      <c r="Q294" s="90">
        <f>O294-P294</f>
        <v>0</v>
      </c>
      <c r="R294" s="20">
        <f t="shared" si="39"/>
        <v>0</v>
      </c>
      <c r="S294" s="20"/>
      <c r="U294" s="20"/>
    </row>
    <row r="295" spans="1:21" s="3" customFormat="1" ht="15" hidden="1" customHeight="1">
      <c r="A295" s="10">
        <f t="shared" si="34"/>
        <v>286</v>
      </c>
      <c r="B295" s="21" t="s">
        <v>220</v>
      </c>
      <c r="C295" s="14" t="s">
        <v>19</v>
      </c>
      <c r="D295" s="10"/>
      <c r="E295" s="21" t="s">
        <v>221</v>
      </c>
      <c r="F295" s="59"/>
      <c r="G295" s="19" t="s">
        <v>47</v>
      </c>
      <c r="H295" s="80"/>
      <c r="I295" s="84"/>
      <c r="J295" s="84"/>
      <c r="K295" s="138"/>
      <c r="L295" s="138"/>
      <c r="M295" s="84"/>
      <c r="N295" s="84"/>
      <c r="O295" s="138">
        <v>2732.6</v>
      </c>
      <c r="P295" s="138">
        <v>2732.6</v>
      </c>
      <c r="Q295" s="138">
        <v>0</v>
      </c>
      <c r="R295" s="18"/>
    </row>
    <row r="296" spans="1:21" s="3" customFormat="1" ht="15" customHeight="1">
      <c r="A296" s="10">
        <f t="shared" si="34"/>
        <v>287</v>
      </c>
      <c r="B296" s="21" t="s">
        <v>222</v>
      </c>
      <c r="C296" s="14" t="s">
        <v>19</v>
      </c>
      <c r="D296" s="10"/>
      <c r="E296" s="21" t="s">
        <v>24</v>
      </c>
      <c r="F296" s="23"/>
      <c r="G296" s="19" t="s">
        <v>22</v>
      </c>
      <c r="H296" s="85">
        <v>8</v>
      </c>
      <c r="I296" s="87">
        <v>5</v>
      </c>
      <c r="J296" s="87">
        <v>5</v>
      </c>
      <c r="K296" s="90">
        <v>10014.49</v>
      </c>
      <c r="L296" s="90">
        <v>10014.49</v>
      </c>
      <c r="M296" s="87">
        <f>K296-L296</f>
        <v>0</v>
      </c>
      <c r="N296" s="87">
        <v>6</v>
      </c>
      <c r="O296" s="87">
        <f>8961.38+16395.6+1286.42</f>
        <v>26643.399999999994</v>
      </c>
      <c r="P296" s="87">
        <f>8961.38+16395.6+1286.42</f>
        <v>26643.399999999994</v>
      </c>
      <c r="Q296" s="90">
        <f>O296-P296</f>
        <v>0</v>
      </c>
      <c r="R296" s="20">
        <f>P296+L296</f>
        <v>36657.889999999992</v>
      </c>
      <c r="S296" s="20"/>
      <c r="U296" s="20"/>
    </row>
    <row r="297" spans="1:21" s="3" customFormat="1" ht="15" hidden="1" customHeight="1">
      <c r="A297" s="10">
        <f t="shared" si="34"/>
        <v>288</v>
      </c>
      <c r="B297" s="21" t="s">
        <v>222</v>
      </c>
      <c r="C297" s="48" t="s">
        <v>19</v>
      </c>
      <c r="D297" s="10"/>
      <c r="E297" s="21" t="s">
        <v>24</v>
      </c>
      <c r="F297" s="22"/>
      <c r="G297" s="19" t="s">
        <v>25</v>
      </c>
      <c r="H297" s="162">
        <v>3</v>
      </c>
      <c r="I297" s="84"/>
      <c r="J297" s="84"/>
      <c r="K297" s="84"/>
      <c r="L297" s="84"/>
      <c r="M297" s="84"/>
      <c r="N297" s="104">
        <v>1</v>
      </c>
      <c r="O297" s="104"/>
      <c r="P297" s="104"/>
      <c r="Q297" s="84"/>
    </row>
    <row r="298" spans="1:21" s="3" customFormat="1" ht="15" customHeight="1">
      <c r="A298" s="10">
        <f t="shared" si="34"/>
        <v>289</v>
      </c>
      <c r="B298" s="60" t="s">
        <v>223</v>
      </c>
      <c r="C298" s="14" t="s">
        <v>19</v>
      </c>
      <c r="D298" s="10"/>
      <c r="E298" s="21" t="s">
        <v>24</v>
      </c>
      <c r="F298" s="23"/>
      <c r="G298" s="19" t="s">
        <v>22</v>
      </c>
      <c r="H298" s="116"/>
      <c r="I298" s="117"/>
      <c r="J298" s="117"/>
      <c r="K298" s="117"/>
      <c r="L298" s="117"/>
      <c r="M298" s="87">
        <f>K298-L298</f>
        <v>0</v>
      </c>
      <c r="N298" s="117"/>
      <c r="O298" s="117"/>
      <c r="P298" s="117"/>
      <c r="Q298" s="90">
        <f>O298-P298</f>
        <v>0</v>
      </c>
      <c r="R298" s="20">
        <f>P298+L298</f>
        <v>0</v>
      </c>
      <c r="S298" s="20"/>
      <c r="U298" s="20"/>
    </row>
    <row r="299" spans="1:21" s="3" customFormat="1" ht="15" hidden="1" customHeight="1">
      <c r="A299" s="10">
        <f t="shared" si="34"/>
        <v>290</v>
      </c>
      <c r="B299" s="60" t="s">
        <v>224</v>
      </c>
      <c r="C299" s="14" t="s">
        <v>19</v>
      </c>
      <c r="D299" s="10"/>
      <c r="E299" s="21"/>
      <c r="F299" s="22"/>
      <c r="G299" s="19" t="s">
        <v>21</v>
      </c>
      <c r="H299" s="80"/>
      <c r="I299" s="155"/>
      <c r="J299" s="155"/>
      <c r="K299" s="155"/>
      <c r="L299" s="155"/>
      <c r="M299" s="84"/>
      <c r="N299" s="84"/>
      <c r="O299" s="84"/>
      <c r="P299" s="84"/>
      <c r="Q299" s="84"/>
    </row>
    <row r="300" spans="1:21" s="3" customFormat="1" ht="15" customHeight="1">
      <c r="A300" s="10">
        <f t="shared" si="34"/>
        <v>291</v>
      </c>
      <c r="B300" s="21" t="s">
        <v>225</v>
      </c>
      <c r="C300" s="14" t="s">
        <v>19</v>
      </c>
      <c r="D300" s="10"/>
      <c r="E300" s="21" t="s">
        <v>226</v>
      </c>
      <c r="F300" s="23"/>
      <c r="G300" s="19" t="s">
        <v>22</v>
      </c>
      <c r="H300" s="92">
        <v>12</v>
      </c>
      <c r="I300" s="87">
        <v>5</v>
      </c>
      <c r="J300" s="87">
        <v>6</v>
      </c>
      <c r="K300" s="90">
        <v>5386.66</v>
      </c>
      <c r="L300" s="90">
        <v>5386.66</v>
      </c>
      <c r="M300" s="87">
        <f>K300-L300</f>
        <v>0</v>
      </c>
      <c r="N300" s="87">
        <v>7</v>
      </c>
      <c r="O300" s="87">
        <v>19692.63</v>
      </c>
      <c r="P300" s="87">
        <v>19692.63</v>
      </c>
      <c r="Q300" s="90">
        <f>O300-P300</f>
        <v>0</v>
      </c>
      <c r="R300" s="20">
        <f>P300+L300</f>
        <v>25079.29</v>
      </c>
      <c r="S300" s="20"/>
      <c r="U300" s="20"/>
    </row>
    <row r="301" spans="1:21" s="3" customFormat="1" ht="15" hidden="1" customHeight="1">
      <c r="A301" s="10">
        <f t="shared" si="34"/>
        <v>292</v>
      </c>
      <c r="B301" s="21" t="s">
        <v>225</v>
      </c>
      <c r="C301" s="14" t="s">
        <v>19</v>
      </c>
      <c r="D301" s="10"/>
      <c r="E301" s="21" t="s">
        <v>226</v>
      </c>
      <c r="F301" s="22"/>
      <c r="G301" s="19" t="s">
        <v>25</v>
      </c>
      <c r="H301" s="80"/>
      <c r="I301" s="84"/>
      <c r="J301" s="84"/>
      <c r="K301" s="84"/>
      <c r="L301" s="84"/>
      <c r="M301" s="84"/>
      <c r="N301" s="104"/>
      <c r="O301" s="104"/>
      <c r="P301" s="104"/>
      <c r="Q301" s="84"/>
    </row>
    <row r="302" spans="1:21" s="3" customFormat="1" ht="15" hidden="1" customHeight="1">
      <c r="A302" s="10">
        <f t="shared" si="34"/>
        <v>293</v>
      </c>
      <c r="B302" s="21" t="s">
        <v>227</v>
      </c>
      <c r="C302" s="14" t="s">
        <v>19</v>
      </c>
      <c r="D302" s="10"/>
      <c r="E302" s="21"/>
      <c r="F302" s="22"/>
      <c r="G302" s="19" t="s">
        <v>33</v>
      </c>
      <c r="H302" s="80"/>
      <c r="I302" s="103"/>
      <c r="J302" s="103"/>
      <c r="K302" s="104"/>
      <c r="L302" s="104"/>
      <c r="M302" s="103"/>
      <c r="N302" s="84">
        <v>2</v>
      </c>
      <c r="O302" s="84">
        <v>2574.9499999999998</v>
      </c>
      <c r="P302" s="84">
        <v>2574.9499999999998</v>
      </c>
      <c r="Q302" s="84"/>
    </row>
    <row r="303" spans="1:21" s="3" customFormat="1" ht="15" customHeight="1">
      <c r="A303" s="10">
        <f t="shared" si="34"/>
        <v>294</v>
      </c>
      <c r="B303" s="21" t="s">
        <v>227</v>
      </c>
      <c r="C303" s="14"/>
      <c r="D303" s="10"/>
      <c r="E303" s="21"/>
      <c r="F303" s="22"/>
      <c r="G303" s="19" t="s">
        <v>22</v>
      </c>
      <c r="H303" s="80">
        <v>1</v>
      </c>
      <c r="I303" s="103"/>
      <c r="J303" s="103"/>
      <c r="K303" s="104"/>
      <c r="L303" s="104"/>
      <c r="M303" s="87">
        <f>K303-L303</f>
        <v>0</v>
      </c>
      <c r="N303" s="84"/>
      <c r="O303" s="84"/>
      <c r="P303" s="84"/>
      <c r="Q303" s="90">
        <f>O303-P303</f>
        <v>0</v>
      </c>
      <c r="R303" s="20">
        <f t="shared" ref="R303:R305" si="40">P303+L303</f>
        <v>0</v>
      </c>
    </row>
    <row r="304" spans="1:21" s="3" customFormat="1" ht="15" customHeight="1">
      <c r="A304" s="10">
        <f t="shared" si="34"/>
        <v>295</v>
      </c>
      <c r="B304" s="21" t="s">
        <v>228</v>
      </c>
      <c r="C304" s="14" t="s">
        <v>19</v>
      </c>
      <c r="D304" s="10"/>
      <c r="E304" s="21" t="s">
        <v>215</v>
      </c>
      <c r="F304" s="23"/>
      <c r="G304" s="19" t="s">
        <v>22</v>
      </c>
      <c r="H304" s="92">
        <v>14</v>
      </c>
      <c r="I304" s="87">
        <v>11</v>
      </c>
      <c r="J304" s="87">
        <v>11</v>
      </c>
      <c r="K304" s="90">
        <f>4409.58+19089.42</f>
        <v>23499</v>
      </c>
      <c r="L304" s="90">
        <f>4409.58+19089.42</f>
        <v>23499</v>
      </c>
      <c r="M304" s="87">
        <f t="shared" ref="M304:M305" si="41">K304-L304</f>
        <v>0</v>
      </c>
      <c r="N304" s="87">
        <v>13</v>
      </c>
      <c r="O304" s="90">
        <f>20364.9+9767.26+2522.4</f>
        <v>32654.560000000005</v>
      </c>
      <c r="P304" s="90">
        <f>20364.9+9767.26+2522.4</f>
        <v>32654.560000000005</v>
      </c>
      <c r="Q304" s="90">
        <f>O304-P304</f>
        <v>0</v>
      </c>
      <c r="R304" s="20">
        <f t="shared" si="40"/>
        <v>56153.560000000005</v>
      </c>
      <c r="S304" s="20"/>
      <c r="U304" s="20"/>
    </row>
    <row r="305" spans="1:21" s="3" customFormat="1" ht="15" customHeight="1">
      <c r="A305" s="10">
        <f t="shared" si="34"/>
        <v>296</v>
      </c>
      <c r="B305" s="21" t="s">
        <v>229</v>
      </c>
      <c r="C305" s="14" t="s">
        <v>19</v>
      </c>
      <c r="D305" s="10"/>
      <c r="E305" s="21" t="s">
        <v>24</v>
      </c>
      <c r="F305" s="23"/>
      <c r="G305" s="19" t="s">
        <v>22</v>
      </c>
      <c r="H305" s="92">
        <v>18</v>
      </c>
      <c r="I305" s="87">
        <v>3</v>
      </c>
      <c r="J305" s="87">
        <v>3</v>
      </c>
      <c r="K305" s="87">
        <f>1050.49+10537.43</f>
        <v>11587.92</v>
      </c>
      <c r="L305" s="87">
        <v>1050.49</v>
      </c>
      <c r="M305" s="87">
        <f t="shared" si="41"/>
        <v>10537.43</v>
      </c>
      <c r="N305" s="87">
        <v>5</v>
      </c>
      <c r="O305" s="90">
        <f>24310.11+5426.44+5190.8</f>
        <v>34927.35</v>
      </c>
      <c r="P305" s="90">
        <f>24310.11+5426.44</f>
        <v>29736.55</v>
      </c>
      <c r="Q305" s="90">
        <f>O305-P305</f>
        <v>5190.7999999999993</v>
      </c>
      <c r="R305" s="20">
        <f t="shared" si="40"/>
        <v>30787.040000000001</v>
      </c>
      <c r="S305" s="20"/>
      <c r="U305" s="20"/>
    </row>
    <row r="306" spans="1:21" s="3" customFormat="1" ht="15" hidden="1" customHeight="1">
      <c r="A306" s="10">
        <f t="shared" si="34"/>
        <v>297</v>
      </c>
      <c r="B306" s="61" t="s">
        <v>229</v>
      </c>
      <c r="C306" s="14" t="s">
        <v>19</v>
      </c>
      <c r="D306" s="10"/>
      <c r="E306" s="21" t="s">
        <v>24</v>
      </c>
      <c r="F306" s="58"/>
      <c r="G306" s="24" t="s">
        <v>25</v>
      </c>
      <c r="H306" s="167"/>
      <c r="I306" s="155"/>
      <c r="J306" s="155"/>
      <c r="K306" s="155"/>
      <c r="L306" s="155"/>
      <c r="M306" s="84"/>
      <c r="N306" s="84"/>
      <c r="O306" s="84"/>
      <c r="P306" s="84"/>
      <c r="Q306" s="84"/>
    </row>
    <row r="307" spans="1:21" s="3" customFormat="1" ht="15" customHeight="1">
      <c r="A307" s="10">
        <f t="shared" si="34"/>
        <v>298</v>
      </c>
      <c r="B307" s="61" t="s">
        <v>230</v>
      </c>
      <c r="C307" s="14" t="s">
        <v>54</v>
      </c>
      <c r="D307" s="10" t="s">
        <v>69</v>
      </c>
      <c r="E307" s="21" t="s">
        <v>24</v>
      </c>
      <c r="F307" s="58"/>
      <c r="G307" s="19" t="s">
        <v>22</v>
      </c>
      <c r="H307" s="177">
        <v>5</v>
      </c>
      <c r="I307" s="87">
        <v>1</v>
      </c>
      <c r="J307" s="87">
        <v>1</v>
      </c>
      <c r="K307" s="87">
        <v>4786.25</v>
      </c>
      <c r="L307" s="87">
        <v>4786.25</v>
      </c>
      <c r="M307" s="87">
        <f>K307-L307</f>
        <v>0</v>
      </c>
      <c r="N307" s="87">
        <v>1</v>
      </c>
      <c r="O307" s="87">
        <v>8968.24</v>
      </c>
      <c r="P307" s="87">
        <v>8968.24</v>
      </c>
      <c r="Q307" s="90">
        <f>O307-P307</f>
        <v>0</v>
      </c>
      <c r="R307" s="20">
        <f>P307+L307</f>
        <v>13754.49</v>
      </c>
      <c r="S307" s="20"/>
      <c r="U307" s="20"/>
    </row>
    <row r="308" spans="1:21" s="3" customFormat="1" ht="15" hidden="1" customHeight="1">
      <c r="A308" s="10">
        <f t="shared" si="34"/>
        <v>299</v>
      </c>
      <c r="B308" s="21" t="s">
        <v>230</v>
      </c>
      <c r="C308" s="14" t="s">
        <v>54</v>
      </c>
      <c r="D308" s="10" t="s">
        <v>69</v>
      </c>
      <c r="E308" s="21" t="s">
        <v>24</v>
      </c>
      <c r="F308" s="23"/>
      <c r="G308" s="19" t="s">
        <v>25</v>
      </c>
      <c r="H308" s="80">
        <v>1</v>
      </c>
      <c r="I308" s="84"/>
      <c r="J308" s="84"/>
      <c r="K308" s="84"/>
      <c r="L308" s="84"/>
      <c r="M308" s="84"/>
      <c r="N308" s="84"/>
      <c r="O308" s="84"/>
      <c r="P308" s="84"/>
      <c r="Q308" s="138"/>
      <c r="R308" s="18"/>
    </row>
    <row r="309" spans="1:21" s="3" customFormat="1" ht="15" customHeight="1">
      <c r="A309" s="10">
        <f t="shared" si="34"/>
        <v>300</v>
      </c>
      <c r="B309" s="62" t="s">
        <v>231</v>
      </c>
      <c r="C309" s="63" t="s">
        <v>19</v>
      </c>
      <c r="D309" s="64"/>
      <c r="E309" s="62" t="s">
        <v>24</v>
      </c>
      <c r="F309" s="65"/>
      <c r="G309" s="66" t="s">
        <v>22</v>
      </c>
      <c r="H309" s="92">
        <v>9</v>
      </c>
      <c r="I309" s="87">
        <v>4</v>
      </c>
      <c r="J309" s="87">
        <v>4</v>
      </c>
      <c r="K309" s="87">
        <v>3364.25</v>
      </c>
      <c r="L309" s="87"/>
      <c r="M309" s="87">
        <f>K309-L309</f>
        <v>3364.25</v>
      </c>
      <c r="N309" s="87">
        <v>10</v>
      </c>
      <c r="O309" s="87">
        <f>13678.96+420.4</f>
        <v>14099.359999999999</v>
      </c>
      <c r="P309" s="87">
        <v>13678.96</v>
      </c>
      <c r="Q309" s="90">
        <f>O309-P309</f>
        <v>420.39999999999964</v>
      </c>
      <c r="R309" s="20">
        <f>P309+L309</f>
        <v>13678.96</v>
      </c>
      <c r="S309" s="20"/>
      <c r="U309" s="20"/>
    </row>
    <row r="310" spans="1:21" s="3" customFormat="1" ht="15" hidden="1" customHeight="1">
      <c r="A310" s="10">
        <f t="shared" si="34"/>
        <v>301</v>
      </c>
      <c r="B310" s="21" t="s">
        <v>232</v>
      </c>
      <c r="C310" s="42" t="s">
        <v>19</v>
      </c>
      <c r="D310" s="50"/>
      <c r="E310" s="21" t="s">
        <v>24</v>
      </c>
      <c r="F310" s="51"/>
      <c r="G310" s="19" t="s">
        <v>25</v>
      </c>
      <c r="H310" s="181"/>
      <c r="I310" s="84"/>
      <c r="J310" s="84"/>
      <c r="K310" s="138"/>
      <c r="L310" s="138"/>
      <c r="M310" s="84"/>
      <c r="N310" s="104"/>
      <c r="O310" s="104"/>
      <c r="P310" s="104"/>
      <c r="Q310" s="84"/>
      <c r="R310" s="18"/>
    </row>
    <row r="311" spans="1:21" s="3" customFormat="1" ht="15" customHeight="1">
      <c r="A311" s="10">
        <f t="shared" si="34"/>
        <v>302</v>
      </c>
      <c r="B311" s="21" t="s">
        <v>233</v>
      </c>
      <c r="C311" s="42" t="s">
        <v>19</v>
      </c>
      <c r="D311" s="43"/>
      <c r="E311" s="21" t="s">
        <v>24</v>
      </c>
      <c r="F311" s="23"/>
      <c r="G311" s="19" t="s">
        <v>22</v>
      </c>
      <c r="H311" s="177"/>
      <c r="I311" s="87"/>
      <c r="J311" s="87"/>
      <c r="K311" s="87"/>
      <c r="L311" s="87"/>
      <c r="M311" s="87">
        <f>K311-L311</f>
        <v>0</v>
      </c>
      <c r="N311" s="87"/>
      <c r="O311" s="87"/>
      <c r="P311" s="87"/>
      <c r="Q311" s="90">
        <f>O311-P311</f>
        <v>0</v>
      </c>
      <c r="R311" s="20">
        <f t="shared" ref="R311:R312" si="42">P311+L311</f>
        <v>0</v>
      </c>
      <c r="S311" s="20"/>
      <c r="U311" s="20"/>
    </row>
    <row r="312" spans="1:21" s="3" customFormat="1" ht="15" customHeight="1">
      <c r="A312" s="10">
        <f t="shared" si="34"/>
        <v>303</v>
      </c>
      <c r="B312" s="21" t="s">
        <v>234</v>
      </c>
      <c r="C312" s="42" t="s">
        <v>19</v>
      </c>
      <c r="D312" s="64"/>
      <c r="E312" s="21" t="s">
        <v>235</v>
      </c>
      <c r="F312" s="23"/>
      <c r="G312" s="27" t="s">
        <v>22</v>
      </c>
      <c r="H312" s="92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si="42"/>
        <v>0</v>
      </c>
      <c r="S312" s="20"/>
      <c r="U312" s="20"/>
    </row>
    <row r="313" spans="1:21" s="3" customFormat="1" ht="15" hidden="1" customHeight="1">
      <c r="A313" s="10">
        <f t="shared" si="34"/>
        <v>304</v>
      </c>
      <c r="B313" s="29" t="s">
        <v>234</v>
      </c>
      <c r="C313" s="42" t="s">
        <v>19</v>
      </c>
      <c r="D313" s="215"/>
      <c r="E313" s="21" t="s">
        <v>235</v>
      </c>
      <c r="F313" s="67"/>
      <c r="G313" s="68" t="s">
        <v>25</v>
      </c>
      <c r="H313" s="167"/>
      <c r="I313" s="84"/>
      <c r="J313" s="84"/>
      <c r="K313" s="84"/>
      <c r="L313" s="84"/>
      <c r="M313" s="84"/>
      <c r="N313" s="84"/>
      <c r="O313" s="138"/>
      <c r="P313" s="155"/>
      <c r="Q313" s="84"/>
      <c r="R313" s="20"/>
      <c r="S313" s="20"/>
      <c r="U313" s="20"/>
    </row>
    <row r="314" spans="1:21" s="3" customFormat="1" ht="13.15" customHeight="1">
      <c r="A314" s="10">
        <f t="shared" si="34"/>
        <v>305</v>
      </c>
      <c r="B314" s="21" t="s">
        <v>247</v>
      </c>
      <c r="C314" s="42"/>
      <c r="D314" s="43"/>
      <c r="E314" s="21"/>
      <c r="F314" s="23"/>
      <c r="G314" s="27" t="s">
        <v>22</v>
      </c>
      <c r="H314" s="177">
        <v>2</v>
      </c>
      <c r="I314" s="87">
        <v>2</v>
      </c>
      <c r="J314" s="87">
        <v>2</v>
      </c>
      <c r="K314" s="87">
        <v>1200.57</v>
      </c>
      <c r="L314" s="87">
        <v>1200.57</v>
      </c>
      <c r="M314" s="87">
        <f>K314-L314</f>
        <v>0</v>
      </c>
      <c r="N314" s="87"/>
      <c r="O314" s="87"/>
      <c r="P314" s="87"/>
      <c r="Q314" s="90">
        <f>O314-P314</f>
        <v>0</v>
      </c>
      <c r="R314" s="20">
        <f t="shared" ref="R314:R315" si="43">P314+L314</f>
        <v>1200.57</v>
      </c>
    </row>
    <row r="315" spans="1:21" s="3" customFormat="1" ht="13.15" customHeight="1">
      <c r="A315" s="10">
        <f t="shared" si="34"/>
        <v>306</v>
      </c>
      <c r="B315" s="69" t="s">
        <v>236</v>
      </c>
      <c r="C315" s="42" t="s">
        <v>19</v>
      </c>
      <c r="D315" s="70"/>
      <c r="E315" s="21" t="s">
        <v>24</v>
      </c>
      <c r="F315" s="26"/>
      <c r="G315" s="19" t="s">
        <v>22</v>
      </c>
      <c r="H315" s="207"/>
      <c r="I315" s="87"/>
      <c r="J315" s="87"/>
      <c r="K315" s="87"/>
      <c r="L315" s="87"/>
      <c r="M315" s="87">
        <f>K315-L315</f>
        <v>0</v>
      </c>
      <c r="N315" s="87"/>
      <c r="O315" s="90"/>
      <c r="P315" s="90"/>
      <c r="Q315" s="90">
        <f>O315-P315</f>
        <v>0</v>
      </c>
      <c r="R315" s="20">
        <f t="shared" si="43"/>
        <v>0</v>
      </c>
      <c r="S315" s="20"/>
      <c r="U315" s="20"/>
    </row>
    <row r="316" spans="1:21" s="3" customFormat="1" ht="15" hidden="1" customHeight="1">
      <c r="A316" s="10">
        <f t="shared" si="34"/>
        <v>307</v>
      </c>
      <c r="B316" s="69" t="s">
        <v>236</v>
      </c>
      <c r="C316" s="42" t="s">
        <v>19</v>
      </c>
      <c r="D316" s="39"/>
      <c r="E316" s="21" t="s">
        <v>24</v>
      </c>
      <c r="F316" s="39"/>
      <c r="G316" s="35" t="s">
        <v>25</v>
      </c>
      <c r="H316" s="96"/>
      <c r="I316" s="155"/>
      <c r="J316" s="155"/>
      <c r="K316" s="155"/>
      <c r="L316" s="155"/>
      <c r="M316" s="84"/>
      <c r="N316" s="104"/>
      <c r="O316" s="104"/>
      <c r="P316" s="104"/>
      <c r="Q316" s="84"/>
    </row>
    <row r="317" spans="1:21" s="3" customFormat="1" ht="15" hidden="1" customHeight="1">
      <c r="A317" s="10">
        <f t="shared" si="34"/>
        <v>308</v>
      </c>
      <c r="B317" s="71" t="s">
        <v>237</v>
      </c>
      <c r="C317" s="72" t="s">
        <v>19</v>
      </c>
      <c r="D317" s="73"/>
      <c r="E317" s="73" t="s">
        <v>24</v>
      </c>
      <c r="F317" s="73"/>
      <c r="G317" s="74" t="s">
        <v>25</v>
      </c>
      <c r="H317" s="80">
        <v>15</v>
      </c>
      <c r="I317" s="209"/>
      <c r="J317" s="209"/>
      <c r="K317" s="94"/>
      <c r="L317" s="94"/>
      <c r="M317" s="84"/>
      <c r="N317" s="209" t="s">
        <v>259</v>
      </c>
      <c r="O317" s="210"/>
      <c r="P317" s="210"/>
      <c r="Q317" s="84"/>
    </row>
    <row r="318" spans="1:21" s="75" customFormat="1" ht="15" customHeight="1">
      <c r="A318" s="10">
        <f t="shared" si="34"/>
        <v>309</v>
      </c>
      <c r="B318" s="34" t="s">
        <v>238</v>
      </c>
      <c r="C318" s="14" t="s">
        <v>54</v>
      </c>
      <c r="D318" s="10" t="s">
        <v>69</v>
      </c>
      <c r="E318" s="21" t="s">
        <v>24</v>
      </c>
      <c r="F318" s="23"/>
      <c r="G318" s="19" t="s">
        <v>22</v>
      </c>
      <c r="H318" s="177">
        <v>7</v>
      </c>
      <c r="I318" s="87">
        <v>3</v>
      </c>
      <c r="J318" s="87">
        <v>3</v>
      </c>
      <c r="K318" s="90">
        <v>2726.29</v>
      </c>
      <c r="L318" s="90">
        <v>2726.29</v>
      </c>
      <c r="M318" s="87">
        <f>K318-L318</f>
        <v>0</v>
      </c>
      <c r="N318" s="87">
        <v>7</v>
      </c>
      <c r="O318" s="87">
        <v>25987.72</v>
      </c>
      <c r="P318" s="87">
        <v>25987.72</v>
      </c>
      <c r="Q318" s="90">
        <f>O318-P318</f>
        <v>0</v>
      </c>
      <c r="R318" s="20">
        <f>P318+L318</f>
        <v>28714.010000000002</v>
      </c>
      <c r="S318" s="20"/>
      <c r="U318" s="20"/>
    </row>
    <row r="319" spans="1:21" s="3" customFormat="1" ht="15" hidden="1" customHeight="1">
      <c r="A319" s="10">
        <f t="shared" si="34"/>
        <v>310</v>
      </c>
      <c r="B319" s="61" t="s">
        <v>238</v>
      </c>
      <c r="C319" s="14" t="s">
        <v>54</v>
      </c>
      <c r="D319" s="10" t="s">
        <v>7</v>
      </c>
      <c r="E319" s="21" t="s">
        <v>24</v>
      </c>
      <c r="F319" s="44"/>
      <c r="G319" s="35" t="s">
        <v>25</v>
      </c>
      <c r="H319" s="167">
        <v>3</v>
      </c>
      <c r="I319" s="84"/>
      <c r="J319" s="84"/>
      <c r="K319" s="84"/>
      <c r="L319" s="84"/>
      <c r="M319" s="84"/>
      <c r="N319" s="104"/>
      <c r="O319" s="104"/>
      <c r="P319" s="104"/>
      <c r="Q319" s="84"/>
    </row>
    <row r="320" spans="1:21" s="3" customFormat="1" ht="15" customHeight="1">
      <c r="A320" s="10">
        <f t="shared" si="34"/>
        <v>311</v>
      </c>
      <c r="B320" s="61" t="s">
        <v>256</v>
      </c>
      <c r="C320" s="14"/>
      <c r="D320" s="10"/>
      <c r="E320" s="21"/>
      <c r="F320" s="44"/>
      <c r="G320" s="35" t="s">
        <v>22</v>
      </c>
      <c r="H320" s="167">
        <v>8</v>
      </c>
      <c r="I320" s="84"/>
      <c r="J320" s="84"/>
      <c r="K320" s="84"/>
      <c r="L320" s="84"/>
      <c r="M320" s="84"/>
      <c r="N320" s="104"/>
      <c r="O320" s="104"/>
      <c r="P320" s="104"/>
      <c r="Q320" s="84"/>
      <c r="R320" s="20">
        <f>P320+L320</f>
        <v>0</v>
      </c>
    </row>
    <row r="321" spans="2:17" s="3" customFormat="1" ht="14.45" hidden="1" customHeight="1">
      <c r="B321" s="76"/>
      <c r="H321" s="77">
        <f t="shared" ref="H321:Q321" si="44">SUM(H10:H320)</f>
        <v>1675</v>
      </c>
      <c r="I321" s="77">
        <f t="shared" si="44"/>
        <v>492</v>
      </c>
      <c r="J321" s="77">
        <f t="shared" si="44"/>
        <v>508</v>
      </c>
      <c r="K321" s="78">
        <f t="shared" si="44"/>
        <v>769348.03000000014</v>
      </c>
      <c r="L321" s="78">
        <f t="shared" si="44"/>
        <v>638506.25</v>
      </c>
      <c r="M321" s="77">
        <f t="shared" si="44"/>
        <v>130841.78</v>
      </c>
      <c r="N321" s="77">
        <f t="shared" si="44"/>
        <v>1387</v>
      </c>
      <c r="O321" s="77">
        <f t="shared" si="44"/>
        <v>3527450.3</v>
      </c>
      <c r="P321" s="77">
        <f t="shared" si="44"/>
        <v>3412947.1799999997</v>
      </c>
      <c r="Q321" s="77">
        <f t="shared" si="44"/>
        <v>114503.12000000001</v>
      </c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s="3" customFormat="1" ht="15" customHeight="1">
      <c r="B323" s="214"/>
      <c r="G323" s="214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s="3" customFormat="1" ht="15" customHeight="1">
      <c r="I324" s="79"/>
      <c r="J324" s="79"/>
      <c r="K324" s="79"/>
      <c r="L324" s="79"/>
      <c r="M324" s="79"/>
      <c r="N324" s="79"/>
      <c r="O324" s="79"/>
      <c r="P324" s="79"/>
      <c r="Q324" s="79"/>
    </row>
  </sheetData>
  <autoFilter ref="A9:AMG321">
    <filterColumn colId="6">
      <filters>
        <filter val="РЦ з НБВПД у Львівській обл.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24"/>
  <sheetViews>
    <sheetView tabSelected="1" topLeftCell="A7" zoomScaleNormal="10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1" sqref="H11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21.7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f>A10+1</f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>
        <f>P11+L11</f>
        <v>0</v>
      </c>
      <c r="S11" s="20"/>
      <c r="U11" s="20"/>
    </row>
    <row r="12" spans="1:21" s="3" customFormat="1" ht="15" customHeight="1">
      <c r="A12" s="10">
        <f t="shared" ref="A12:A75" si="1">A11+1</f>
        <v>3</v>
      </c>
      <c r="B12" s="21" t="s">
        <v>26</v>
      </c>
      <c r="C12" s="14" t="s">
        <v>19</v>
      </c>
      <c r="D12" s="10"/>
      <c r="E12" s="21" t="s">
        <v>24</v>
      </c>
      <c r="F12" s="23"/>
      <c r="G12" s="19" t="s">
        <v>22</v>
      </c>
      <c r="H12" s="92"/>
      <c r="I12" s="87"/>
      <c r="J12" s="87"/>
      <c r="K12" s="87"/>
      <c r="L12" s="87"/>
      <c r="M12" s="87">
        <f>K12-L12</f>
        <v>0</v>
      </c>
      <c r="N12" s="87">
        <v>2</v>
      </c>
      <c r="O12" s="93">
        <v>2348.42</v>
      </c>
      <c r="P12" s="93">
        <v>2348.42</v>
      </c>
      <c r="Q12" s="90">
        <f>O12-P12</f>
        <v>0</v>
      </c>
      <c r="R12" s="20">
        <f t="shared" ref="R12:R13" si="2">P12+L12</f>
        <v>2348.42</v>
      </c>
      <c r="S12" s="20"/>
      <c r="U12" s="20"/>
    </row>
    <row r="13" spans="1:21" s="3" customFormat="1" ht="15" customHeight="1">
      <c r="A13" s="10">
        <f t="shared" si="1"/>
        <v>4</v>
      </c>
      <c r="B13" s="21" t="s">
        <v>27</v>
      </c>
      <c r="C13" s="14" t="s">
        <v>19</v>
      </c>
      <c r="D13" s="10" t="s">
        <v>7</v>
      </c>
      <c r="E13" s="21" t="s">
        <v>24</v>
      </c>
      <c r="F13" s="23"/>
      <c r="G13" s="19" t="s">
        <v>22</v>
      </c>
      <c r="H13" s="92">
        <v>8</v>
      </c>
      <c r="I13" s="87">
        <v>2</v>
      </c>
      <c r="J13" s="87">
        <v>2</v>
      </c>
      <c r="K13" s="87">
        <v>1765.6</v>
      </c>
      <c r="L13" s="87">
        <v>1765.6</v>
      </c>
      <c r="M13" s="87">
        <f>K13-L13</f>
        <v>0</v>
      </c>
      <c r="N13" s="87">
        <v>3</v>
      </c>
      <c r="O13" s="93">
        <v>11766.98</v>
      </c>
      <c r="P13" s="93">
        <v>11766.98</v>
      </c>
      <c r="Q13" s="90">
        <f>O13-P13</f>
        <v>0</v>
      </c>
      <c r="R13" s="20">
        <f t="shared" si="2"/>
        <v>13532.58</v>
      </c>
      <c r="S13" s="20"/>
      <c r="U13" s="20"/>
    </row>
    <row r="14" spans="1:21" s="3" customFormat="1" ht="15" customHeight="1">
      <c r="A14" s="10">
        <f t="shared" si="1"/>
        <v>5</v>
      </c>
      <c r="B14" s="21" t="s">
        <v>27</v>
      </c>
      <c r="C14" s="14" t="s">
        <v>19</v>
      </c>
      <c r="D14" s="10"/>
      <c r="E14" s="21" t="s">
        <v>24</v>
      </c>
      <c r="F14" s="23"/>
      <c r="G14" s="24" t="s">
        <v>25</v>
      </c>
      <c r="H14" s="80">
        <v>13</v>
      </c>
      <c r="I14" s="84">
        <v>2</v>
      </c>
      <c r="J14" s="84">
        <v>2</v>
      </c>
      <c r="K14" s="94"/>
      <c r="L14" s="94"/>
      <c r="M14" s="84"/>
      <c r="N14" s="84">
        <v>5</v>
      </c>
      <c r="O14" s="95"/>
      <c r="P14" s="95"/>
      <c r="Q14" s="84"/>
    </row>
    <row r="15" spans="1:21" s="3" customFormat="1" ht="15" customHeight="1">
      <c r="A15" s="10">
        <f t="shared" si="1"/>
        <v>6</v>
      </c>
      <c r="B15" s="25" t="s">
        <v>28</v>
      </c>
      <c r="C15" s="14" t="s">
        <v>19</v>
      </c>
      <c r="D15" s="11"/>
      <c r="E15" s="21" t="s">
        <v>24</v>
      </c>
      <c r="F15" s="26"/>
      <c r="G15" s="27" t="s">
        <v>25</v>
      </c>
      <c r="H15" s="96"/>
      <c r="I15" s="84"/>
      <c r="J15" s="84"/>
      <c r="K15" s="84"/>
      <c r="L15" s="84"/>
      <c r="M15" s="84"/>
      <c r="N15" s="97"/>
      <c r="O15" s="98"/>
      <c r="P15" s="98"/>
      <c r="Q15" s="84"/>
      <c r="R15" s="18"/>
    </row>
    <row r="16" spans="1:21" s="3" customFormat="1" ht="15" customHeight="1">
      <c r="A16" s="10">
        <f t="shared" si="1"/>
        <v>7</v>
      </c>
      <c r="B16" s="25" t="s">
        <v>28</v>
      </c>
      <c r="C16" s="14"/>
      <c r="D16" s="11"/>
      <c r="E16" s="21"/>
      <c r="F16" s="26"/>
      <c r="G16" s="27" t="s">
        <v>22</v>
      </c>
      <c r="H16" s="96">
        <v>3</v>
      </c>
      <c r="I16" s="84"/>
      <c r="J16" s="84"/>
      <c r="K16" s="84"/>
      <c r="L16" s="84"/>
      <c r="M16" s="87">
        <f>K16-L16</f>
        <v>0</v>
      </c>
      <c r="N16" s="97"/>
      <c r="O16" s="98"/>
      <c r="P16" s="98"/>
      <c r="Q16" s="90">
        <f>O16-P16</f>
        <v>0</v>
      </c>
      <c r="R16" s="20">
        <f t="shared" ref="R16:R17" si="3">P16+L16</f>
        <v>0</v>
      </c>
    </row>
    <row r="17" spans="1:1021" ht="15" customHeight="1">
      <c r="A17" s="10">
        <f t="shared" si="1"/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>
        <v>1</v>
      </c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>
        <f t="shared" si="3"/>
        <v>1636.41</v>
      </c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f t="shared" si="1"/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f t="shared" si="1"/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29</v>
      </c>
      <c r="I19" s="101">
        <v>7</v>
      </c>
      <c r="J19" s="101">
        <v>7</v>
      </c>
      <c r="K19" s="101">
        <f>434.4+9745.2</f>
        <v>10179.6</v>
      </c>
      <c r="L19" s="101">
        <f>434.4+9745.2</f>
        <v>10179.6</v>
      </c>
      <c r="M19" s="87">
        <f>K19-L19</f>
        <v>0</v>
      </c>
      <c r="N19" s="101">
        <v>10</v>
      </c>
      <c r="O19" s="102">
        <f>15006.17+4785.26</f>
        <v>19791.43</v>
      </c>
      <c r="P19" s="102">
        <f>15006.17+4785.26</f>
        <v>19791.43</v>
      </c>
      <c r="Q19" s="90">
        <f>O19-P19</f>
        <v>0</v>
      </c>
      <c r="R19" s="20">
        <f>P19+L19</f>
        <v>29971.03</v>
      </c>
      <c r="S19" s="20"/>
      <c r="U19" s="20"/>
    </row>
    <row r="20" spans="1:1021" ht="15" customHeight="1">
      <c r="A20" s="10">
        <f t="shared" si="1"/>
        <v>11</v>
      </c>
      <c r="B20" s="21" t="s">
        <v>50</v>
      </c>
      <c r="C20" s="14"/>
      <c r="D20" s="10"/>
      <c r="E20" s="21"/>
      <c r="F20" s="22"/>
      <c r="G20" s="19" t="s">
        <v>21</v>
      </c>
      <c r="H20" s="80"/>
      <c r="I20" s="104"/>
      <c r="J20" s="104"/>
      <c r="K20" s="104"/>
      <c r="L20" s="104"/>
      <c r="M20" s="104"/>
      <c r="N20" s="104"/>
      <c r="O20" s="121"/>
      <c r="P20" s="121"/>
      <c r="Q20" s="104"/>
      <c r="R20" s="18"/>
    </row>
    <row r="21" spans="1:1021" ht="15" customHeight="1">
      <c r="A21" s="10">
        <f t="shared" si="1"/>
        <v>12</v>
      </c>
      <c r="B21" s="21" t="s">
        <v>251</v>
      </c>
      <c r="C21" s="14"/>
      <c r="D21" s="10"/>
      <c r="E21" s="21"/>
      <c r="F21" s="23"/>
      <c r="G21" s="19" t="s">
        <v>25</v>
      </c>
      <c r="H21" s="92">
        <v>3</v>
      </c>
      <c r="I21" s="101"/>
      <c r="J21" s="101"/>
      <c r="K21" s="101"/>
      <c r="L21" s="101"/>
      <c r="M21" s="87"/>
      <c r="N21" s="101"/>
      <c r="O21" s="102"/>
      <c r="P21" s="102"/>
      <c r="Q21" s="90"/>
      <c r="R21" s="20"/>
      <c r="S21" s="20"/>
      <c r="U21" s="20"/>
    </row>
    <row r="22" spans="1:1021" ht="15" customHeight="1">
      <c r="A22" s="10">
        <f t="shared" si="1"/>
        <v>13</v>
      </c>
      <c r="B22" s="21" t="s">
        <v>31</v>
      </c>
      <c r="C22" s="14" t="s">
        <v>19</v>
      </c>
      <c r="D22" s="10"/>
      <c r="E22" s="21" t="s">
        <v>32</v>
      </c>
      <c r="F22" s="23"/>
      <c r="G22" s="19" t="s">
        <v>33</v>
      </c>
      <c r="H22" s="80"/>
      <c r="I22" s="84"/>
      <c r="J22" s="84"/>
      <c r="K22" s="84"/>
      <c r="L22" s="84"/>
      <c r="M22" s="84"/>
      <c r="N22" s="84"/>
      <c r="O22" s="95"/>
      <c r="P22" s="84"/>
      <c r="Q22" s="84"/>
      <c r="R22" s="20"/>
      <c r="S22" s="20"/>
      <c r="U22" s="20"/>
    </row>
    <row r="23" spans="1:1021" ht="15" customHeight="1">
      <c r="A23" s="10">
        <f t="shared" si="1"/>
        <v>14</v>
      </c>
      <c r="B23" s="21" t="s">
        <v>34</v>
      </c>
      <c r="C23" s="14" t="s">
        <v>19</v>
      </c>
      <c r="D23" s="10"/>
      <c r="E23" s="21" t="s">
        <v>32</v>
      </c>
      <c r="F23" s="23"/>
      <c r="G23" s="19" t="s">
        <v>22</v>
      </c>
      <c r="H23" s="92">
        <v>4</v>
      </c>
      <c r="I23" s="87"/>
      <c r="J23" s="87"/>
      <c r="K23" s="87"/>
      <c r="L23" s="87"/>
      <c r="M23" s="87">
        <f>K23-L23</f>
        <v>0</v>
      </c>
      <c r="N23" s="87"/>
      <c r="O23" s="93"/>
      <c r="P23" s="93"/>
      <c r="Q23" s="90">
        <f>O23-P23</f>
        <v>0</v>
      </c>
      <c r="R23" s="20">
        <f t="shared" ref="R23:R24" si="4">P23+L23</f>
        <v>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f t="shared" si="1"/>
        <v>15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22</v>
      </c>
      <c r="H24" s="92"/>
      <c r="I24" s="87"/>
      <c r="J24" s="87"/>
      <c r="K24" s="87"/>
      <c r="L24" s="87"/>
      <c r="M24" s="87">
        <f>K24-L24</f>
        <v>0</v>
      </c>
      <c r="N24" s="87"/>
      <c r="O24" s="93"/>
      <c r="P24" s="93"/>
      <c r="Q24" s="90">
        <f>O24-P24</f>
        <v>0</v>
      </c>
      <c r="R24" s="20">
        <f t="shared" si="4"/>
        <v>0</v>
      </c>
      <c r="S24" s="20"/>
      <c r="U24" s="20"/>
    </row>
    <row r="25" spans="1:1021" ht="15" customHeight="1">
      <c r="A25" s="10">
        <f t="shared" si="1"/>
        <v>16</v>
      </c>
      <c r="B25" s="21" t="s">
        <v>35</v>
      </c>
      <c r="C25" s="14" t="s">
        <v>19</v>
      </c>
      <c r="D25" s="10"/>
      <c r="E25" s="21" t="s">
        <v>36</v>
      </c>
      <c r="F25" s="23"/>
      <c r="G25" s="19" t="s">
        <v>33</v>
      </c>
      <c r="H25" s="80">
        <v>2</v>
      </c>
      <c r="I25" s="103"/>
      <c r="J25" s="103"/>
      <c r="K25" s="104"/>
      <c r="L25" s="104"/>
      <c r="M25" s="84"/>
      <c r="N25" s="84">
        <v>2</v>
      </c>
      <c r="O25" s="95">
        <v>9038.6</v>
      </c>
      <c r="P25" s="95">
        <v>9038.6</v>
      </c>
      <c r="Q25" s="84"/>
      <c r="R25" s="20"/>
      <c r="S25" s="20"/>
      <c r="U25" s="20"/>
    </row>
    <row r="26" spans="1:1021" ht="15" customHeight="1">
      <c r="A26" s="10">
        <f t="shared" si="1"/>
        <v>17</v>
      </c>
      <c r="B26" s="21" t="s">
        <v>37</v>
      </c>
      <c r="C26" s="14" t="s">
        <v>38</v>
      </c>
      <c r="D26" s="10"/>
      <c r="E26" s="21" t="s">
        <v>39</v>
      </c>
      <c r="F26" s="23"/>
      <c r="G26" s="19" t="s">
        <v>22</v>
      </c>
      <c r="H26" s="92">
        <v>11</v>
      </c>
      <c r="I26" s="101">
        <v>6</v>
      </c>
      <c r="J26" s="101">
        <v>6</v>
      </c>
      <c r="K26" s="101">
        <v>2567.67</v>
      </c>
      <c r="L26" s="101">
        <v>2567.67</v>
      </c>
      <c r="M26" s="87">
        <f>K26-L26</f>
        <v>0</v>
      </c>
      <c r="N26" s="101">
        <v>11</v>
      </c>
      <c r="O26" s="102">
        <f>21360.72+10038.23+4949.54</f>
        <v>36348.49</v>
      </c>
      <c r="P26" s="102">
        <f>21360.72+10038.23+4949.54</f>
        <v>36348.49</v>
      </c>
      <c r="Q26" s="90">
        <f>O26-P26</f>
        <v>0</v>
      </c>
      <c r="R26" s="20">
        <f>P26+L26</f>
        <v>38916.159999999996</v>
      </c>
    </row>
    <row r="27" spans="1:1021" s="3" customFormat="1" ht="15" customHeight="1">
      <c r="A27" s="10">
        <f t="shared" si="1"/>
        <v>18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4</v>
      </c>
      <c r="I27" s="82"/>
      <c r="J27" s="82"/>
      <c r="K27" s="100"/>
      <c r="L27" s="100"/>
      <c r="M27" s="84"/>
      <c r="N27" s="84">
        <v>4</v>
      </c>
      <c r="O27" s="95"/>
      <c r="P27" s="95"/>
      <c r="Q27" s="84"/>
      <c r="R27" s="20"/>
      <c r="S27" s="20"/>
      <c r="U27" s="20"/>
    </row>
    <row r="28" spans="1:1021" ht="15" customHeight="1">
      <c r="A28" s="10">
        <f t="shared" si="1"/>
        <v>19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15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>
        <f>P28+L28</f>
        <v>0</v>
      </c>
    </row>
    <row r="29" spans="1:1021" ht="15" customHeight="1">
      <c r="A29" s="10">
        <f t="shared" si="1"/>
        <v>20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20"/>
      <c r="S29" s="20"/>
      <c r="U29" s="20"/>
    </row>
    <row r="30" spans="1:1021" ht="15" customHeight="1">
      <c r="A30" s="10">
        <f t="shared" si="1"/>
        <v>21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6</v>
      </c>
      <c r="I30" s="87">
        <v>4</v>
      </c>
      <c r="J30" s="87">
        <v>4</v>
      </c>
      <c r="K30" s="87">
        <v>7307.61</v>
      </c>
      <c r="L30" s="87">
        <v>7307.61</v>
      </c>
      <c r="M30" s="87">
        <f>K30-L30</f>
        <v>0</v>
      </c>
      <c r="N30" s="87">
        <v>5</v>
      </c>
      <c r="O30" s="99">
        <v>14216.17</v>
      </c>
      <c r="P30" s="99">
        <v>14216.17</v>
      </c>
      <c r="Q30" s="90">
        <f>O30-P30</f>
        <v>0</v>
      </c>
      <c r="R30" s="20">
        <f>P30+L30</f>
        <v>21523.78</v>
      </c>
    </row>
    <row r="31" spans="1:1021" ht="15" customHeight="1">
      <c r="A31" s="10">
        <f t="shared" si="1"/>
        <v>22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8</v>
      </c>
      <c r="I31" s="217"/>
      <c r="J31" s="217"/>
      <c r="K31" s="219"/>
      <c r="L31" s="220"/>
      <c r="M31" s="105"/>
      <c r="N31" s="221">
        <v>3</v>
      </c>
      <c r="O31" s="221">
        <v>11140.6</v>
      </c>
      <c r="P31" s="221">
        <v>11140.6</v>
      </c>
      <c r="Q31" s="107">
        <v>0</v>
      </c>
      <c r="R31" s="20"/>
      <c r="S31" s="20"/>
      <c r="U31" s="20"/>
    </row>
    <row r="32" spans="1:1021" ht="15" customHeight="1">
      <c r="A32" s="10">
        <f t="shared" si="1"/>
        <v>23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6</v>
      </c>
      <c r="I32" s="87"/>
      <c r="J32" s="87"/>
      <c r="K32" s="87"/>
      <c r="L32" s="87"/>
      <c r="M32" s="87">
        <f>K32-L32</f>
        <v>0</v>
      </c>
      <c r="N32" s="87">
        <v>7</v>
      </c>
      <c r="O32" s="93">
        <v>7697.92</v>
      </c>
      <c r="P32" s="93">
        <v>7697.92</v>
      </c>
      <c r="Q32" s="90">
        <f>O32-P32</f>
        <v>0</v>
      </c>
      <c r="R32" s="20">
        <f>P32+L32</f>
        <v>7697.92</v>
      </c>
    </row>
    <row r="33" spans="1:1021" ht="15" customHeight="1">
      <c r="A33" s="10">
        <f t="shared" si="1"/>
        <v>24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3</v>
      </c>
      <c r="I33" s="111"/>
      <c r="J33" s="111"/>
      <c r="K33" s="112"/>
      <c r="L33" s="112"/>
      <c r="M33" s="113"/>
      <c r="N33" s="111">
        <v>6</v>
      </c>
      <c r="O33" s="114">
        <v>9739.32</v>
      </c>
      <c r="P33" s="114">
        <v>9739.32</v>
      </c>
      <c r="Q33" s="115">
        <v>0</v>
      </c>
      <c r="R33" s="20"/>
      <c r="S33" s="20"/>
      <c r="U33" s="20"/>
    </row>
    <row r="34" spans="1:1021" ht="15" customHeight="1">
      <c r="A34" s="10">
        <f t="shared" si="1"/>
        <v>25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14</v>
      </c>
      <c r="I34" s="87">
        <v>3</v>
      </c>
      <c r="J34" s="87">
        <v>3</v>
      </c>
      <c r="K34" s="87">
        <v>2080.98</v>
      </c>
      <c r="L34" s="87">
        <v>2080.98</v>
      </c>
      <c r="M34" s="87">
        <f>K34-L34</f>
        <v>0</v>
      </c>
      <c r="N34" s="87">
        <v>6</v>
      </c>
      <c r="O34" s="99">
        <v>40600.49</v>
      </c>
      <c r="P34" s="99">
        <v>40600.49</v>
      </c>
      <c r="Q34" s="90">
        <f>O34-P34</f>
        <v>0</v>
      </c>
      <c r="R34" s="20">
        <f>P34+L34</f>
        <v>42681.47</v>
      </c>
    </row>
    <row r="35" spans="1:1021" ht="15" customHeight="1">
      <c r="A35" s="10">
        <f t="shared" si="1"/>
        <v>26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96">
        <v>3</v>
      </c>
      <c r="I35" s="97"/>
      <c r="J35" s="97"/>
      <c r="K35" s="97"/>
      <c r="L35" s="97"/>
      <c r="M35" s="84"/>
      <c r="N35" s="97"/>
      <c r="O35" s="128"/>
      <c r="P35" s="128"/>
      <c r="Q35" s="84"/>
      <c r="R35" s="20"/>
      <c r="S35" s="20"/>
      <c r="U35" s="20"/>
    </row>
    <row r="36" spans="1:1021" ht="15" customHeight="1">
      <c r="A36" s="10">
        <f t="shared" si="1"/>
        <v>27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92"/>
      <c r="I36" s="87"/>
      <c r="J36" s="87"/>
      <c r="K36" s="87"/>
      <c r="L36" s="87"/>
      <c r="M36" s="87">
        <f>K36-L36</f>
        <v>0</v>
      </c>
      <c r="N36" s="87"/>
      <c r="O36" s="87"/>
      <c r="P36" s="87"/>
      <c r="Q36" s="90">
        <f>O36-P36</f>
        <v>0</v>
      </c>
      <c r="R36" s="20">
        <f>P36+L36</f>
        <v>0</v>
      </c>
    </row>
    <row r="37" spans="1:1021" ht="15" customHeight="1">
      <c r="A37" s="10">
        <f t="shared" si="1"/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8</v>
      </c>
      <c r="I37" s="104"/>
      <c r="J37" s="104"/>
      <c r="K37" s="104"/>
      <c r="L37" s="104"/>
      <c r="M37" s="104"/>
      <c r="N37" s="104">
        <v>8</v>
      </c>
      <c r="O37" s="104"/>
      <c r="P37" s="104"/>
      <c r="Q37" s="104"/>
    </row>
    <row r="38" spans="1:1021" ht="15" customHeight="1">
      <c r="A38" s="10">
        <f>A37+1</f>
        <v>29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f t="shared" si="1"/>
        <v>30</v>
      </c>
      <c r="B39" s="32" t="s">
        <v>51</v>
      </c>
      <c r="C39" s="14"/>
      <c r="D39" s="10"/>
      <c r="E39" s="21"/>
      <c r="F39" s="22"/>
      <c r="G39" s="19" t="s">
        <v>21</v>
      </c>
      <c r="H39" s="80">
        <v>6</v>
      </c>
      <c r="I39" s="81">
        <v>2</v>
      </c>
      <c r="J39" s="81">
        <v>2</v>
      </c>
      <c r="K39" s="120">
        <v>6215.8</v>
      </c>
      <c r="L39" s="120">
        <v>6215.8</v>
      </c>
      <c r="M39" s="115"/>
      <c r="N39" s="84"/>
      <c r="O39" s="84"/>
      <c r="P39" s="84"/>
      <c r="Q39" s="84"/>
    </row>
    <row r="40" spans="1:1021" ht="15" customHeight="1">
      <c r="A40" s="10">
        <f t="shared" si="1"/>
        <v>31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10</v>
      </c>
      <c r="I40" s="87">
        <v>1</v>
      </c>
      <c r="J40" s="87">
        <v>1</v>
      </c>
      <c r="K40" s="87">
        <v>1040.49</v>
      </c>
      <c r="L40" s="87">
        <v>1040.49</v>
      </c>
      <c r="M40" s="87">
        <f>K40-L40</f>
        <v>0</v>
      </c>
      <c r="N40" s="87">
        <v>7</v>
      </c>
      <c r="O40" s="99">
        <f>21027.9+12472.94+1067.82</f>
        <v>34568.660000000003</v>
      </c>
      <c r="P40" s="99">
        <f>21027.9+12472.94+1067.82</f>
        <v>34568.660000000003</v>
      </c>
      <c r="Q40" s="90">
        <f>O40-P40</f>
        <v>0</v>
      </c>
      <c r="R40" s="20">
        <f>P40+L40</f>
        <v>35609.15</v>
      </c>
      <c r="S40" s="20"/>
      <c r="U40" s="20"/>
    </row>
    <row r="41" spans="1:1021" ht="15" customHeight="1">
      <c r="A41" s="10">
        <f t="shared" si="1"/>
        <v>32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8</v>
      </c>
      <c r="I41" s="104"/>
      <c r="J41" s="104"/>
      <c r="K41" s="104"/>
      <c r="L41" s="104"/>
      <c r="M41" s="104"/>
      <c r="N41" s="104">
        <v>2</v>
      </c>
      <c r="O41" s="121"/>
      <c r="P41" s="121"/>
      <c r="Q41" s="104"/>
    </row>
    <row r="42" spans="1:1021" ht="15" customHeight="1">
      <c r="A42" s="10">
        <f t="shared" si="1"/>
        <v>33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29</v>
      </c>
      <c r="I42" s="87">
        <v>11</v>
      </c>
      <c r="J42" s="87">
        <v>11</v>
      </c>
      <c r="K42" s="87">
        <f>4882.74+17250.03</f>
        <v>22132.769999999997</v>
      </c>
      <c r="L42" s="87">
        <f>4882.74+17250.03</f>
        <v>22132.769999999997</v>
      </c>
      <c r="M42" s="87">
        <f>K42-L42</f>
        <v>0</v>
      </c>
      <c r="N42" s="87">
        <v>60</v>
      </c>
      <c r="O42" s="93">
        <v>185962.49</v>
      </c>
      <c r="P42" s="93">
        <v>185962.49</v>
      </c>
      <c r="Q42" s="90">
        <f>O42-P42</f>
        <v>0</v>
      </c>
      <c r="R42" s="20">
        <f>P42+L42</f>
        <v>208095.25999999998</v>
      </c>
      <c r="S42" s="20"/>
      <c r="U42" s="20"/>
    </row>
    <row r="43" spans="1:1021" ht="15" customHeight="1">
      <c r="A43" s="10">
        <f t="shared" si="1"/>
        <v>34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>
        <v>1</v>
      </c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f t="shared" si="1"/>
        <v>35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>K44-L44</f>
        <v>0</v>
      </c>
      <c r="N44" s="123"/>
      <c r="O44" s="124"/>
      <c r="P44" s="124"/>
      <c r="Q44" s="90">
        <f>O44-P44</f>
        <v>0</v>
      </c>
      <c r="R44" s="20">
        <f t="shared" ref="R44:R45" si="5">P44+L44</f>
        <v>0</v>
      </c>
      <c r="S44" s="20"/>
      <c r="U44" s="20"/>
    </row>
    <row r="45" spans="1:1021" ht="15" customHeight="1">
      <c r="A45" s="10">
        <f t="shared" si="1"/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16</v>
      </c>
      <c r="I45" s="87">
        <v>3</v>
      </c>
      <c r="J45" s="87">
        <v>3</v>
      </c>
      <c r="K45" s="90">
        <v>5247.65</v>
      </c>
      <c r="L45" s="90">
        <v>5247.65</v>
      </c>
      <c r="M45" s="87">
        <f>K45-L45</f>
        <v>0</v>
      </c>
      <c r="N45" s="87">
        <v>19</v>
      </c>
      <c r="O45" s="90">
        <f>39357.18+6172.45+2817.41</f>
        <v>48347.039999999994</v>
      </c>
      <c r="P45" s="90">
        <f>39357.18+6172.45+2817.41</f>
        <v>48347.039999999994</v>
      </c>
      <c r="Q45" s="90">
        <f>O45-P45</f>
        <v>0</v>
      </c>
      <c r="R45" s="20">
        <f t="shared" si="5"/>
        <v>53594.689999999995</v>
      </c>
      <c r="S45" s="20"/>
      <c r="U45" s="20"/>
    </row>
    <row r="46" spans="1:1021" ht="15" customHeight="1">
      <c r="A46" s="10">
        <f t="shared" si="1"/>
        <v>37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6</v>
      </c>
      <c r="J46" s="125">
        <v>6</v>
      </c>
      <c r="K46" s="126">
        <v>11114.48</v>
      </c>
      <c r="L46" s="126">
        <v>11114.48</v>
      </c>
      <c r="M46" s="127"/>
      <c r="N46" s="97"/>
      <c r="O46" s="128"/>
      <c r="P46" s="128"/>
      <c r="Q46" s="84"/>
      <c r="R46" s="18"/>
    </row>
    <row r="47" spans="1:1021" ht="15" customHeight="1">
      <c r="A47" s="10">
        <f t="shared" si="1"/>
        <v>38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14</v>
      </c>
      <c r="I47" s="87">
        <v>3</v>
      </c>
      <c r="J47" s="87">
        <v>3</v>
      </c>
      <c r="K47" s="87">
        <v>2041.39</v>
      </c>
      <c r="L47" s="87">
        <v>2041.39</v>
      </c>
      <c r="M47" s="87">
        <f>K47-L47</f>
        <v>0</v>
      </c>
      <c r="N47" s="87">
        <v>19</v>
      </c>
      <c r="O47" s="87">
        <f>19411.51+9160.18+5372.15</f>
        <v>33943.839999999997</v>
      </c>
      <c r="P47" s="87">
        <f>19411.51+9160.18+5372.15</f>
        <v>33943.839999999997</v>
      </c>
      <c r="Q47" s="90">
        <f>O47-P47</f>
        <v>0</v>
      </c>
      <c r="R47" s="20">
        <f>P47+L47</f>
        <v>35985.229999999996</v>
      </c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f t="shared" si="1"/>
        <v>39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f t="shared" si="1"/>
        <v>40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f t="shared" si="1"/>
        <v>41</v>
      </c>
      <c r="B50" s="21" t="s">
        <v>241</v>
      </c>
      <c r="C50" s="14"/>
      <c r="D50" s="10"/>
      <c r="E50" s="21"/>
      <c r="F50" s="22"/>
      <c r="G50" s="19" t="s">
        <v>25</v>
      </c>
      <c r="H50" s="80">
        <v>1</v>
      </c>
      <c r="I50" s="134"/>
      <c r="J50" s="134"/>
      <c r="K50" s="135"/>
      <c r="L50" s="135"/>
      <c r="M50" s="134"/>
      <c r="N50" s="134"/>
      <c r="O50" s="136"/>
      <c r="P50" s="136"/>
      <c r="Q50" s="137"/>
      <c r="R50" s="20"/>
      <c r="S50" s="20"/>
      <c r="U50" s="20"/>
    </row>
    <row r="51" spans="1:1021" ht="15" customHeight="1">
      <c r="A51" s="10">
        <f t="shared" si="1"/>
        <v>42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13</v>
      </c>
      <c r="I51" s="87">
        <v>2</v>
      </c>
      <c r="J51" s="87">
        <v>2</v>
      </c>
      <c r="K51" s="87">
        <v>1170.74</v>
      </c>
      <c r="L51" s="87">
        <v>1170.74</v>
      </c>
      <c r="M51" s="87">
        <f>K51-L51</f>
        <v>0</v>
      </c>
      <c r="N51" s="87">
        <v>13</v>
      </c>
      <c r="O51" s="90">
        <f>61427.9</f>
        <v>61427.9</v>
      </c>
      <c r="P51" s="90">
        <f>61427.9</f>
        <v>61427.9</v>
      </c>
      <c r="Q51" s="90">
        <f>O51-P51</f>
        <v>0</v>
      </c>
      <c r="R51" s="20">
        <f>P51+L51</f>
        <v>62598.64</v>
      </c>
    </row>
    <row r="52" spans="1:1021" ht="15" customHeight="1">
      <c r="A52" s="10">
        <f t="shared" si="1"/>
        <v>43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2</v>
      </c>
      <c r="I52" s="134"/>
      <c r="J52" s="134"/>
      <c r="K52" s="135"/>
      <c r="L52" s="135"/>
      <c r="M52" s="134"/>
      <c r="N52" s="134">
        <v>2</v>
      </c>
      <c r="O52" s="211">
        <v>17656.8</v>
      </c>
      <c r="P52" s="136">
        <v>17656.8</v>
      </c>
      <c r="Q52" s="137"/>
    </row>
    <row r="53" spans="1:1021" ht="15" customHeight="1">
      <c r="A53" s="10">
        <f t="shared" si="1"/>
        <v>44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>
        <v>1</v>
      </c>
      <c r="J53" s="83">
        <v>1</v>
      </c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f t="shared" si="1"/>
        <v>45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>
        <f>P54+L54</f>
        <v>0</v>
      </c>
      <c r="S54" s="20"/>
      <c r="U54" s="20"/>
    </row>
    <row r="55" spans="1:1021" s="18" customFormat="1" ht="15" customHeight="1">
      <c r="A55" s="10">
        <f t="shared" si="1"/>
        <v>46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f t="shared" si="1"/>
        <v>47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12</v>
      </c>
      <c r="I56" s="87">
        <v>9</v>
      </c>
      <c r="J56" s="87">
        <v>9</v>
      </c>
      <c r="K56" s="87">
        <f>693.66+6108.16+6002.05</f>
        <v>12803.869999999999</v>
      </c>
      <c r="L56" s="87">
        <f>693.66+6108.16+6002.05</f>
        <v>12803.869999999999</v>
      </c>
      <c r="M56" s="87">
        <f>K56-L56</f>
        <v>0</v>
      </c>
      <c r="N56" s="87">
        <v>6</v>
      </c>
      <c r="O56" s="87">
        <f>10490.95+4905.97+5627.73</f>
        <v>21024.65</v>
      </c>
      <c r="P56" s="87">
        <f>10490.95+4905.97+5627.73</f>
        <v>21024.65</v>
      </c>
      <c r="Q56" s="90">
        <f>O56-P56</f>
        <v>0</v>
      </c>
      <c r="R56" s="20">
        <f>P56+L56</f>
        <v>33828.520000000004</v>
      </c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f t="shared" si="1"/>
        <v>48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>
        <v>3</v>
      </c>
      <c r="O57" s="121"/>
      <c r="P57" s="121"/>
      <c r="Q57" s="104"/>
    </row>
    <row r="58" spans="1:1021" ht="15" customHeight="1">
      <c r="A58" s="10">
        <f t="shared" si="1"/>
        <v>49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>K58-L58</f>
        <v>0</v>
      </c>
      <c r="N58" s="87">
        <v>16</v>
      </c>
      <c r="O58" s="93">
        <v>104486.46</v>
      </c>
      <c r="P58" s="93">
        <v>104486.46</v>
      </c>
      <c r="Q58" s="90">
        <f>O58-P58</f>
        <v>0</v>
      </c>
      <c r="R58" s="20">
        <f t="shared" ref="R58:R59" si="6">P58+L58</f>
        <v>104486.46</v>
      </c>
      <c r="S58" s="20"/>
      <c r="U58" s="20"/>
    </row>
    <row r="59" spans="1:1021" ht="15" customHeight="1">
      <c r="A59" s="10">
        <f t="shared" si="1"/>
        <v>50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52</v>
      </c>
      <c r="I59" s="101">
        <v>46</v>
      </c>
      <c r="J59" s="101">
        <v>46</v>
      </c>
      <c r="K59" s="101">
        <f>31380.31+27611.47</f>
        <v>58991.78</v>
      </c>
      <c r="L59" s="101">
        <v>31380.31</v>
      </c>
      <c r="M59" s="87">
        <f>K59-L59</f>
        <v>27611.469999999998</v>
      </c>
      <c r="N59" s="101">
        <v>55</v>
      </c>
      <c r="O59" s="102">
        <f>4091.91+28497.82+58640.29+38377.42</f>
        <v>129607.44</v>
      </c>
      <c r="P59" s="102">
        <f>4091.91+28497.82+58640.29+38377.42</f>
        <v>129607.44</v>
      </c>
      <c r="Q59" s="90">
        <f>O59-P59</f>
        <v>0</v>
      </c>
      <c r="R59" s="20">
        <f t="shared" si="6"/>
        <v>160987.75</v>
      </c>
      <c r="S59" s="20"/>
      <c r="U59" s="20"/>
    </row>
    <row r="60" spans="1:1021" s="3" customFormat="1" ht="15" customHeight="1">
      <c r="A60" s="10">
        <f t="shared" si="1"/>
        <v>51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f>A60+1</f>
        <v>52</v>
      </c>
      <c r="B61" s="21" t="s">
        <v>257</v>
      </c>
      <c r="C61" s="14"/>
      <c r="D61" s="10"/>
      <c r="E61" s="21"/>
      <c r="F61" s="22"/>
      <c r="G61" s="19" t="s">
        <v>21</v>
      </c>
      <c r="H61" s="96">
        <v>1</v>
      </c>
      <c r="I61" s="97"/>
      <c r="J61" s="97"/>
      <c r="K61" s="97"/>
      <c r="L61" s="97"/>
      <c r="M61" s="84"/>
      <c r="N61" s="222"/>
      <c r="O61" s="225"/>
      <c r="P61" s="225"/>
      <c r="Q61" s="84"/>
      <c r="R61" s="20"/>
      <c r="S61" s="20"/>
      <c r="U61" s="20"/>
    </row>
    <row r="62" spans="1:1021" ht="15" customHeight="1">
      <c r="A62" s="10">
        <f t="shared" si="1"/>
        <v>53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216"/>
      <c r="I62" s="146"/>
      <c r="J62" s="146"/>
      <c r="K62" s="146"/>
      <c r="L62" s="146"/>
      <c r="M62" s="87">
        <f>K62-L62</f>
        <v>0</v>
      </c>
      <c r="N62" s="146">
        <v>2</v>
      </c>
      <c r="O62" s="201">
        <v>10233.299999999999</v>
      </c>
      <c r="P62" s="201">
        <v>10233.299999999999</v>
      </c>
      <c r="Q62" s="90">
        <f>O62-P62</f>
        <v>0</v>
      </c>
      <c r="R62" s="20">
        <f>P62+L62</f>
        <v>10233.299999999999</v>
      </c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f t="shared" si="1"/>
        <v>54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8"/>
      <c r="P63" s="148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f t="shared" si="1"/>
        <v>55</v>
      </c>
      <c r="B64" s="21" t="s">
        <v>248</v>
      </c>
      <c r="C64" s="14"/>
      <c r="D64" s="10"/>
      <c r="E64" s="21"/>
      <c r="F64" s="22"/>
      <c r="G64" s="19" t="s">
        <v>25</v>
      </c>
      <c r="H64" s="92">
        <v>1</v>
      </c>
      <c r="I64" s="87">
        <v>1</v>
      </c>
      <c r="J64" s="87">
        <v>1</v>
      </c>
      <c r="K64" s="87"/>
      <c r="L64" s="87"/>
      <c r="M64" s="87"/>
      <c r="N64" s="87"/>
      <c r="O64" s="93"/>
      <c r="P64" s="93"/>
      <c r="Q64" s="90"/>
      <c r="R64" s="18"/>
    </row>
    <row r="65" spans="1:1021" ht="15" customHeight="1">
      <c r="A65" s="10">
        <f t="shared" si="1"/>
        <v>56</v>
      </c>
      <c r="B65" s="21" t="s">
        <v>70</v>
      </c>
      <c r="C65" s="14"/>
      <c r="D65" s="10"/>
      <c r="E65" s="21"/>
      <c r="F65" s="22"/>
      <c r="G65" s="19" t="s">
        <v>21</v>
      </c>
      <c r="H65" s="80">
        <v>2</v>
      </c>
      <c r="I65" s="127">
        <v>4</v>
      </c>
      <c r="J65" s="127">
        <v>4</v>
      </c>
      <c r="K65" s="143">
        <v>19904</v>
      </c>
      <c r="L65" s="143">
        <v>19904</v>
      </c>
      <c r="M65" s="127"/>
      <c r="N65" s="84"/>
      <c r="O65" s="95"/>
      <c r="P65" s="95"/>
      <c r="Q65" s="84"/>
      <c r="R65" s="20"/>
      <c r="S65" s="20"/>
      <c r="U65" s="20"/>
    </row>
    <row r="66" spans="1:1021" ht="15" customHeight="1">
      <c r="A66" s="10">
        <f t="shared" si="1"/>
        <v>57</v>
      </c>
      <c r="B66" s="21" t="s">
        <v>71</v>
      </c>
      <c r="C66" s="14" t="s">
        <v>19</v>
      </c>
      <c r="D66" s="10"/>
      <c r="E66" s="21" t="s">
        <v>20</v>
      </c>
      <c r="F66" s="23"/>
      <c r="G66" s="19" t="s">
        <v>22</v>
      </c>
      <c r="H66" s="92">
        <v>27</v>
      </c>
      <c r="I66" s="87">
        <v>20</v>
      </c>
      <c r="J66" s="87">
        <v>20</v>
      </c>
      <c r="K66" s="87">
        <f>7169.74+19699.85</f>
        <v>26869.589999999997</v>
      </c>
      <c r="L66" s="87">
        <v>7169.74</v>
      </c>
      <c r="M66" s="87">
        <f t="shared" ref="M66" si="7">K66-L66</f>
        <v>19699.849999999999</v>
      </c>
      <c r="N66" s="87">
        <v>14</v>
      </c>
      <c r="O66" s="93">
        <f>62274.21+2099.48+9889.18</f>
        <v>74262.87</v>
      </c>
      <c r="P66" s="93">
        <v>62274.21</v>
      </c>
      <c r="Q66" s="90">
        <f>O66-P66</f>
        <v>11988.659999999996</v>
      </c>
      <c r="R66" s="20">
        <f t="shared" ref="R66:R67" si="8">P66+L66</f>
        <v>69443.95</v>
      </c>
      <c r="S66" s="20"/>
      <c r="U66" s="20"/>
    </row>
    <row r="67" spans="1:1021" ht="15" customHeight="1">
      <c r="A67" s="10">
        <f t="shared" si="1"/>
        <v>58</v>
      </c>
      <c r="B67" s="21" t="s">
        <v>72</v>
      </c>
      <c r="C67" s="14" t="s">
        <v>19</v>
      </c>
      <c r="D67" s="10"/>
      <c r="E67" s="21" t="s">
        <v>24</v>
      </c>
      <c r="F67" s="22"/>
      <c r="G67" s="19" t="s">
        <v>22</v>
      </c>
      <c r="H67" s="92">
        <v>14</v>
      </c>
      <c r="I67" s="87">
        <v>7</v>
      </c>
      <c r="J67" s="87">
        <v>7</v>
      </c>
      <c r="K67" s="87">
        <f>6147.09+5447.34</f>
        <v>11594.43</v>
      </c>
      <c r="L67" s="87">
        <v>6147.09</v>
      </c>
      <c r="M67" s="87">
        <f>K67-L67</f>
        <v>5447.34</v>
      </c>
      <c r="N67" s="87">
        <v>10</v>
      </c>
      <c r="O67" s="93">
        <f>15314.75+4013.52</f>
        <v>19328.27</v>
      </c>
      <c r="P67" s="93">
        <v>15314.75</v>
      </c>
      <c r="Q67" s="90">
        <f>O67-P67</f>
        <v>4013.5200000000004</v>
      </c>
      <c r="R67" s="20">
        <f t="shared" si="8"/>
        <v>21461.84</v>
      </c>
      <c r="S67" s="20"/>
      <c r="U67" s="20"/>
    </row>
    <row r="68" spans="1:1021" s="3" customFormat="1" ht="15" customHeight="1">
      <c r="A68" s="10">
        <f t="shared" si="1"/>
        <v>59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>
        <v>1</v>
      </c>
      <c r="O68" s="121"/>
      <c r="P68" s="121"/>
      <c r="Q68" s="104"/>
    </row>
    <row r="69" spans="1:1021" ht="15" customHeight="1">
      <c r="A69" s="10">
        <f t="shared" si="1"/>
        <v>60</v>
      </c>
      <c r="B69" s="21" t="s">
        <v>73</v>
      </c>
      <c r="C69" s="14"/>
      <c r="D69" s="10"/>
      <c r="E69" s="21"/>
      <c r="F69" s="23"/>
      <c r="G69" s="19" t="s">
        <v>25</v>
      </c>
      <c r="H69" s="96">
        <v>21</v>
      </c>
      <c r="I69" s="97">
        <v>1</v>
      </c>
      <c r="J69" s="97">
        <v>1</v>
      </c>
      <c r="K69" s="97"/>
      <c r="L69" s="97"/>
      <c r="M69" s="84"/>
      <c r="N69" s="97">
        <v>2</v>
      </c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f t="shared" si="1"/>
        <v>61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13</v>
      </c>
      <c r="I70" s="87"/>
      <c r="J70" s="87"/>
      <c r="K70" s="87"/>
      <c r="L70" s="87"/>
      <c r="M70" s="87">
        <f>K70-L70</f>
        <v>0</v>
      </c>
      <c r="N70" s="87">
        <v>5</v>
      </c>
      <c r="O70" s="87">
        <v>15659.58</v>
      </c>
      <c r="P70" s="87">
        <v>15659.58</v>
      </c>
      <c r="Q70" s="90">
        <f>O70-P70</f>
        <v>0</v>
      </c>
      <c r="R70" s="20">
        <f>P70+L70</f>
        <v>15659.58</v>
      </c>
      <c r="S70" s="20"/>
      <c r="U70" s="20"/>
    </row>
    <row r="71" spans="1:1021" ht="15" customHeight="1">
      <c r="A71" s="10">
        <f t="shared" si="1"/>
        <v>62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f t="shared" si="1"/>
        <v>63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>
        <f>P72+L72</f>
        <v>0</v>
      </c>
      <c r="S72" s="20"/>
      <c r="U72" s="20"/>
    </row>
    <row r="73" spans="1:1021" ht="15" customHeight="1">
      <c r="A73" s="10">
        <f t="shared" si="1"/>
        <v>64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f t="shared" si="1"/>
        <v>65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14</v>
      </c>
      <c r="I74" s="87">
        <v>3</v>
      </c>
      <c r="J74" s="87">
        <v>3</v>
      </c>
      <c r="K74" s="87">
        <v>1841.36</v>
      </c>
      <c r="L74" s="87"/>
      <c r="M74" s="87">
        <f>K74-L74</f>
        <v>1841.36</v>
      </c>
      <c r="N74" s="109">
        <v>48</v>
      </c>
      <c r="O74" s="145">
        <v>130598.1</v>
      </c>
      <c r="P74" s="145">
        <f>26721.2+80048.76</f>
        <v>106769.95999999999</v>
      </c>
      <c r="Q74" s="90">
        <f>O74-P74</f>
        <v>23828.140000000014</v>
      </c>
      <c r="R74" s="20">
        <f>P74+L74</f>
        <v>106769.95999999999</v>
      </c>
      <c r="S74" s="20"/>
      <c r="U74" s="20"/>
    </row>
    <row r="75" spans="1:1021" s="3" customFormat="1" ht="15" customHeight="1">
      <c r="A75" s="10">
        <f t="shared" si="1"/>
        <v>66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3</v>
      </c>
      <c r="I75" s="84"/>
      <c r="J75" s="84"/>
      <c r="K75" s="84"/>
      <c r="L75" s="84"/>
      <c r="M75" s="84"/>
      <c r="N75" s="82">
        <v>5</v>
      </c>
      <c r="O75" s="129">
        <v>13137.5</v>
      </c>
      <c r="P75" s="129">
        <v>13137.5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f t="shared" ref="A76:A139" si="9">A75+1</f>
        <v>67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3</v>
      </c>
      <c r="I76" s="84"/>
      <c r="J76" s="84"/>
      <c r="K76" s="94"/>
      <c r="L76" s="94"/>
      <c r="M76" s="84"/>
      <c r="N76" s="84">
        <v>1</v>
      </c>
      <c r="O76" s="95"/>
      <c r="P76" s="95"/>
      <c r="Q76" s="84"/>
      <c r="R76" s="18"/>
    </row>
    <row r="77" spans="1:1021" ht="15" customHeight="1">
      <c r="A77" s="10">
        <f t="shared" si="9"/>
        <v>68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23</v>
      </c>
      <c r="I77" s="87">
        <v>17</v>
      </c>
      <c r="J77" s="87">
        <v>17</v>
      </c>
      <c r="K77" s="87">
        <f>2146.88+12068.7+20558.58</f>
        <v>34774.160000000003</v>
      </c>
      <c r="L77" s="87">
        <f>2146.88+12068.7+20558.58</f>
        <v>34774.160000000003</v>
      </c>
      <c r="M77" s="87">
        <f>K77-L77</f>
        <v>0</v>
      </c>
      <c r="N77" s="146">
        <v>36</v>
      </c>
      <c r="O77" s="147">
        <f>89309.05+9467.63+5557.37+1056.26</f>
        <v>105390.31</v>
      </c>
      <c r="P77" s="147">
        <f>89309.05+9467.63+5557.37+1056.26</f>
        <v>105390.31</v>
      </c>
      <c r="Q77" s="90">
        <f>O77-P77</f>
        <v>0</v>
      </c>
      <c r="R77" s="20">
        <f t="shared" ref="R77:R79" si="10">P77+L77</f>
        <v>140164.47</v>
      </c>
      <c r="S77" s="20"/>
      <c r="U77" s="20"/>
    </row>
    <row r="78" spans="1:1021" ht="15" customHeight="1">
      <c r="A78" s="10">
        <f t="shared" si="9"/>
        <v>69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>K78-L78</f>
        <v>0</v>
      </c>
      <c r="N78" s="146"/>
      <c r="O78" s="146"/>
      <c r="P78" s="146"/>
      <c r="Q78" s="90">
        <f>O78-P78</f>
        <v>0</v>
      </c>
      <c r="R78" s="20">
        <f t="shared" si="10"/>
        <v>0</v>
      </c>
      <c r="S78" s="20"/>
      <c r="U78" s="20"/>
    </row>
    <row r="79" spans="1:1021" s="3" customFormat="1" ht="15" customHeight="1">
      <c r="A79" s="10">
        <f t="shared" si="9"/>
        <v>70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4</v>
      </c>
      <c r="I79" s="87"/>
      <c r="J79" s="87"/>
      <c r="K79" s="87"/>
      <c r="L79" s="87"/>
      <c r="M79" s="87">
        <f>K79-L79</f>
        <v>0</v>
      </c>
      <c r="N79" s="146">
        <v>6</v>
      </c>
      <c r="O79" s="147">
        <v>10319.42</v>
      </c>
      <c r="P79" s="147">
        <v>10319.42</v>
      </c>
      <c r="Q79" s="90">
        <f>O79-P79</f>
        <v>0</v>
      </c>
      <c r="R79" s="20">
        <f t="shared" si="10"/>
        <v>10319.42</v>
      </c>
      <c r="S79" s="20"/>
      <c r="U79" s="20"/>
    </row>
    <row r="80" spans="1:1021" s="3" customFormat="1" ht="15" customHeight="1">
      <c r="A80" s="10">
        <f t="shared" si="9"/>
        <v>71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7</v>
      </c>
      <c r="I80" s="105">
        <v>1</v>
      </c>
      <c r="J80" s="105">
        <v>1</v>
      </c>
      <c r="K80" s="104">
        <v>630.6</v>
      </c>
      <c r="L80" s="106">
        <v>630.6</v>
      </c>
      <c r="M80" s="105">
        <v>0</v>
      </c>
      <c r="N80" s="107">
        <v>3</v>
      </c>
      <c r="O80" s="108">
        <v>5402.14</v>
      </c>
      <c r="P80" s="108">
        <v>5402.14</v>
      </c>
      <c r="Q80" s="107">
        <v>0</v>
      </c>
      <c r="R80" s="18"/>
    </row>
    <row r="81" spans="1:21" s="3" customFormat="1" ht="15" customHeight="1">
      <c r="A81" s="10">
        <f t="shared" si="9"/>
        <v>72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12</v>
      </c>
      <c r="I81" s="87">
        <v>2</v>
      </c>
      <c r="J81" s="87">
        <v>2</v>
      </c>
      <c r="K81" s="87">
        <v>2757.3</v>
      </c>
      <c r="L81" s="87">
        <v>2757.3</v>
      </c>
      <c r="M81" s="87">
        <f>K81-L81</f>
        <v>0</v>
      </c>
      <c r="N81" s="87">
        <v>10</v>
      </c>
      <c r="O81" s="93">
        <v>22931.19</v>
      </c>
      <c r="P81" s="93">
        <v>22931.19</v>
      </c>
      <c r="Q81" s="90">
        <f>O81-P81</f>
        <v>0</v>
      </c>
      <c r="R81" s="20">
        <f t="shared" ref="R81:R83" si="11">P81+L81</f>
        <v>25688.489999999998</v>
      </c>
      <c r="S81" s="20"/>
      <c r="U81" s="20"/>
    </row>
    <row r="82" spans="1:21" s="3" customFormat="1" ht="15" customHeight="1">
      <c r="A82" s="10">
        <f t="shared" si="9"/>
        <v>73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5</v>
      </c>
      <c r="I82" s="87"/>
      <c r="J82" s="87"/>
      <c r="K82" s="90"/>
      <c r="L82" s="90"/>
      <c r="M82" s="87">
        <f>K82-L82</f>
        <v>0</v>
      </c>
      <c r="N82" s="87">
        <v>12</v>
      </c>
      <c r="O82" s="90">
        <v>15096.48</v>
      </c>
      <c r="P82" s="90">
        <v>15096.48</v>
      </c>
      <c r="Q82" s="90">
        <f>O82-P82</f>
        <v>0</v>
      </c>
      <c r="R82" s="20">
        <f t="shared" si="11"/>
        <v>15096.48</v>
      </c>
      <c r="S82" s="20"/>
      <c r="U82" s="20"/>
    </row>
    <row r="83" spans="1:21" s="3" customFormat="1" ht="15" customHeight="1">
      <c r="A83" s="10">
        <f t="shared" si="9"/>
        <v>74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18</v>
      </c>
      <c r="I83" s="87">
        <v>5</v>
      </c>
      <c r="J83" s="87">
        <v>5</v>
      </c>
      <c r="K83" s="87">
        <f>4341.37+12503.5</f>
        <v>16844.87</v>
      </c>
      <c r="L83" s="87">
        <v>4341.37</v>
      </c>
      <c r="M83" s="90">
        <f t="shared" ref="M83" si="12">K83-L83</f>
        <v>12503.5</v>
      </c>
      <c r="N83" s="87">
        <v>15</v>
      </c>
      <c r="O83" s="90">
        <f>59808.7+12823.92</f>
        <v>72632.62</v>
      </c>
      <c r="P83" s="90">
        <v>59808.7</v>
      </c>
      <c r="Q83" s="90">
        <f>O83-P83</f>
        <v>12823.919999999998</v>
      </c>
      <c r="R83" s="20">
        <f t="shared" si="11"/>
        <v>64150.07</v>
      </c>
      <c r="S83" s="20"/>
      <c r="U83" s="20"/>
    </row>
    <row r="84" spans="1:21" s="3" customFormat="1" ht="15" customHeight="1">
      <c r="A84" s="10">
        <f t="shared" si="9"/>
        <v>75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>
        <v>3</v>
      </c>
      <c r="O84" s="95"/>
      <c r="P84" s="95"/>
      <c r="Q84" s="84"/>
    </row>
    <row r="85" spans="1:21" s="3" customFormat="1" ht="15" customHeight="1">
      <c r="A85" s="10">
        <f t="shared" si="9"/>
        <v>76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7</v>
      </c>
      <c r="I85" s="84">
        <v>1</v>
      </c>
      <c r="J85" s="84">
        <v>1</v>
      </c>
      <c r="K85" s="84"/>
      <c r="L85" s="84"/>
      <c r="M85" s="84"/>
      <c r="N85" s="84">
        <v>5</v>
      </c>
      <c r="O85" s="95">
        <v>18737.2</v>
      </c>
      <c r="P85" s="95">
        <v>18737.2</v>
      </c>
      <c r="Q85" s="84">
        <v>0</v>
      </c>
    </row>
    <row r="86" spans="1:21" s="3" customFormat="1" ht="15" customHeight="1">
      <c r="A86" s="10">
        <f t="shared" si="9"/>
        <v>77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38</v>
      </c>
      <c r="I86" s="87">
        <v>37</v>
      </c>
      <c r="J86" s="87">
        <v>37</v>
      </c>
      <c r="K86" s="87">
        <f>40757.39+11814.2</f>
        <v>52571.59</v>
      </c>
      <c r="L86" s="87">
        <v>40757.39</v>
      </c>
      <c r="M86" s="87">
        <f t="shared" ref="M86" si="13">K86-L86</f>
        <v>11814.199999999997</v>
      </c>
      <c r="N86" s="87">
        <v>10</v>
      </c>
      <c r="O86" s="87">
        <v>12911.34</v>
      </c>
      <c r="P86" s="87">
        <v>12911.34</v>
      </c>
      <c r="Q86" s="90">
        <f>O86-P86</f>
        <v>0</v>
      </c>
      <c r="R86" s="20">
        <f t="shared" ref="R86:R87" si="14">P86+L86</f>
        <v>53668.729999999996</v>
      </c>
      <c r="S86" s="20"/>
      <c r="U86" s="20"/>
    </row>
    <row r="87" spans="1:21" s="3" customFormat="1" ht="15" customHeight="1">
      <c r="A87" s="10">
        <f t="shared" si="9"/>
        <v>78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11</v>
      </c>
      <c r="I87" s="87"/>
      <c r="J87" s="87"/>
      <c r="K87" s="90"/>
      <c r="L87" s="90"/>
      <c r="M87" s="87">
        <f>K87-L87</f>
        <v>0</v>
      </c>
      <c r="N87" s="87">
        <v>7</v>
      </c>
      <c r="O87" s="90">
        <v>50530.2</v>
      </c>
      <c r="P87" s="90">
        <v>50530.2</v>
      </c>
      <c r="Q87" s="90">
        <f>O87-P87</f>
        <v>0</v>
      </c>
      <c r="R87" s="20">
        <f t="shared" si="14"/>
        <v>50530.2</v>
      </c>
      <c r="S87" s="20"/>
      <c r="U87" s="20"/>
    </row>
    <row r="88" spans="1:21" s="3" customFormat="1" ht="15" customHeight="1">
      <c r="A88" s="10">
        <f t="shared" si="9"/>
        <v>79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f t="shared" si="9"/>
        <v>80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f t="shared" si="9"/>
        <v>81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f t="shared" si="9"/>
        <v>82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12</v>
      </c>
      <c r="I91" s="87"/>
      <c r="J91" s="87"/>
      <c r="K91" s="87"/>
      <c r="L91" s="87"/>
      <c r="M91" s="87">
        <f>K91-L91</f>
        <v>0</v>
      </c>
      <c r="N91" s="87">
        <v>6</v>
      </c>
      <c r="O91" s="93">
        <f>15251.49+7088.73</f>
        <v>22340.22</v>
      </c>
      <c r="P91" s="93">
        <v>15251.49</v>
      </c>
      <c r="Q91" s="90">
        <f>O91-P91</f>
        <v>7088.7300000000014</v>
      </c>
      <c r="R91" s="20">
        <f t="shared" ref="R91:R92" si="15">P91+L91</f>
        <v>15251.49</v>
      </c>
      <c r="S91" s="20"/>
      <c r="U91" s="20"/>
    </row>
    <row r="92" spans="1:21" s="3" customFormat="1" ht="15" customHeight="1">
      <c r="A92" s="10">
        <f t="shared" si="9"/>
        <v>83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8</v>
      </c>
      <c r="I92" s="87">
        <v>1</v>
      </c>
      <c r="J92" s="87">
        <v>1</v>
      </c>
      <c r="K92" s="87">
        <v>1981.14</v>
      </c>
      <c r="L92" s="87">
        <v>1981.14</v>
      </c>
      <c r="M92" s="87">
        <f>K92-L92</f>
        <v>0</v>
      </c>
      <c r="N92" s="87">
        <v>8</v>
      </c>
      <c r="O92" s="93">
        <f>16454.68+3089.94</f>
        <v>19544.62</v>
      </c>
      <c r="P92" s="93">
        <f>16454.68+3089.94</f>
        <v>19544.62</v>
      </c>
      <c r="Q92" s="90">
        <f>O92-P92</f>
        <v>0</v>
      </c>
      <c r="R92" s="20">
        <f t="shared" si="15"/>
        <v>21525.759999999998</v>
      </c>
      <c r="S92" s="20"/>
      <c r="U92" s="20"/>
    </row>
    <row r="93" spans="1:21" s="3" customFormat="1" ht="15" customHeight="1">
      <c r="A93" s="10">
        <f t="shared" si="9"/>
        <v>84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f t="shared" si="9"/>
        <v>85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f t="shared" si="9"/>
        <v>86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>K95-L95</f>
        <v>0</v>
      </c>
      <c r="N95" s="87"/>
      <c r="O95" s="93"/>
      <c r="P95" s="93"/>
      <c r="Q95" s="90">
        <f>O95-P95</f>
        <v>0</v>
      </c>
      <c r="R95" s="20">
        <f t="shared" ref="R95:R98" si="16">P95+L95</f>
        <v>0</v>
      </c>
      <c r="S95" s="20"/>
      <c r="U95" s="20"/>
    </row>
    <row r="96" spans="1:21" s="3" customFormat="1" ht="15" customHeight="1">
      <c r="A96" s="10">
        <f t="shared" si="9"/>
        <v>87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>K96-L96</f>
        <v>0</v>
      </c>
      <c r="N96" s="87"/>
      <c r="O96" s="93"/>
      <c r="P96" s="93"/>
      <c r="Q96" s="90">
        <f>O96-P96</f>
        <v>0</v>
      </c>
      <c r="R96" s="20">
        <f t="shared" si="16"/>
        <v>0</v>
      </c>
      <c r="S96" s="20"/>
      <c r="U96" s="20"/>
    </row>
    <row r="97" spans="1:1021" s="3" customFormat="1" ht="15" customHeight="1">
      <c r="A97" s="10">
        <f t="shared" si="9"/>
        <v>88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>K97-L97</f>
        <v>0</v>
      </c>
      <c r="N97" s="87"/>
      <c r="O97" s="93"/>
      <c r="P97" s="93"/>
      <c r="Q97" s="90">
        <f>O97-P97</f>
        <v>0</v>
      </c>
      <c r="R97" s="20">
        <f t="shared" si="16"/>
        <v>0</v>
      </c>
      <c r="S97" s="20"/>
      <c r="U97" s="20"/>
    </row>
    <row r="98" spans="1:1021" s="3" customFormat="1" ht="15" customHeight="1">
      <c r="A98" s="10">
        <f t="shared" si="9"/>
        <v>89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8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>K98-L98</f>
        <v>0</v>
      </c>
      <c r="N98" s="87">
        <v>5</v>
      </c>
      <c r="O98" s="93">
        <v>7877.75</v>
      </c>
      <c r="P98" s="93">
        <v>7877.75</v>
      </c>
      <c r="Q98" s="90">
        <f>O98-P98</f>
        <v>0</v>
      </c>
      <c r="R98" s="20">
        <f t="shared" si="16"/>
        <v>12151.11</v>
      </c>
      <c r="S98" s="20"/>
      <c r="U98" s="20"/>
    </row>
    <row r="99" spans="1:1021" s="3" customFormat="1" ht="15" customHeight="1">
      <c r="A99" s="10">
        <f t="shared" si="9"/>
        <v>90</v>
      </c>
      <c r="B99" s="29" t="s">
        <v>97</v>
      </c>
      <c r="C99" s="14"/>
      <c r="D99" s="10"/>
      <c r="E99" s="21"/>
      <c r="F99" s="22"/>
      <c r="G99" s="19" t="s">
        <v>25</v>
      </c>
      <c r="H99" s="80">
        <v>3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f t="shared" si="9"/>
        <v>91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7</v>
      </c>
      <c r="I100" s="87">
        <v>5</v>
      </c>
      <c r="J100" s="87">
        <v>5</v>
      </c>
      <c r="K100" s="87">
        <f>2348.12+7162.85</f>
        <v>9510.9700000000012</v>
      </c>
      <c r="L100" s="87">
        <v>2348.12</v>
      </c>
      <c r="M100" s="87">
        <f>K100-L100</f>
        <v>7162.8500000000013</v>
      </c>
      <c r="N100" s="87">
        <v>7</v>
      </c>
      <c r="O100" s="93">
        <f>3225.52+8240.21</f>
        <v>11465.73</v>
      </c>
      <c r="P100" s="93">
        <f>3225.52+8240.21</f>
        <v>11465.73</v>
      </c>
      <c r="Q100" s="90">
        <f>O100-P100</f>
        <v>0</v>
      </c>
      <c r="R100" s="20">
        <f>P100+L100</f>
        <v>13813.849999999999</v>
      </c>
      <c r="S100" s="20"/>
      <c r="U100" s="20"/>
    </row>
    <row r="101" spans="1:1021" s="3" customFormat="1" ht="15" customHeight="1">
      <c r="A101" s="10">
        <f t="shared" si="9"/>
        <v>92</v>
      </c>
      <c r="B101" s="29" t="s">
        <v>249</v>
      </c>
      <c r="C101" s="14"/>
      <c r="D101" s="10"/>
      <c r="E101" s="21"/>
      <c r="F101" s="23"/>
      <c r="G101" s="19" t="s">
        <v>25</v>
      </c>
      <c r="H101" s="116">
        <v>2</v>
      </c>
      <c r="I101" s="117"/>
      <c r="J101" s="117"/>
      <c r="K101" s="119"/>
      <c r="L101" s="119"/>
      <c r="M101" s="87"/>
      <c r="N101" s="117"/>
      <c r="O101" s="118"/>
      <c r="P101" s="118"/>
      <c r="Q101" s="90"/>
      <c r="R101" s="20"/>
      <c r="S101" s="20"/>
      <c r="U101" s="20"/>
    </row>
    <row r="102" spans="1:1021" s="3" customFormat="1" ht="15" customHeight="1">
      <c r="A102" s="10">
        <f t="shared" si="9"/>
        <v>93</v>
      </c>
      <c r="B102" s="21" t="s">
        <v>99</v>
      </c>
      <c r="C102" s="14" t="s">
        <v>19</v>
      </c>
      <c r="D102" s="10"/>
      <c r="E102" s="21" t="s">
        <v>20</v>
      </c>
      <c r="F102" s="23"/>
      <c r="G102" s="19" t="s">
        <v>22</v>
      </c>
      <c r="H102" s="92">
        <v>4</v>
      </c>
      <c r="I102" s="101">
        <v>2</v>
      </c>
      <c r="J102" s="101">
        <v>2</v>
      </c>
      <c r="K102" s="144">
        <v>32004.59</v>
      </c>
      <c r="L102" s="144"/>
      <c r="M102" s="87">
        <f>K102-L102</f>
        <v>32004.59</v>
      </c>
      <c r="N102" s="101">
        <v>30</v>
      </c>
      <c r="O102" s="101">
        <f>8395.23+2535.31+31117.14+7151.56+30146.09+14931.63</f>
        <v>94276.96</v>
      </c>
      <c r="P102" s="101">
        <f>8395.23+2535.31+31117.14+7151.56</f>
        <v>49199.24</v>
      </c>
      <c r="Q102" s="90">
        <f>O102-P102</f>
        <v>45077.720000000008</v>
      </c>
      <c r="R102" s="20">
        <f>P102+L102</f>
        <v>49199.24</v>
      </c>
    </row>
    <row r="103" spans="1:1021" s="3" customFormat="1" ht="15" customHeight="1">
      <c r="A103" s="10">
        <f t="shared" si="9"/>
        <v>94</v>
      </c>
      <c r="B103" s="21" t="s">
        <v>99</v>
      </c>
      <c r="C103" s="14" t="s">
        <v>19</v>
      </c>
      <c r="D103" s="10"/>
      <c r="E103" s="21" t="s">
        <v>20</v>
      </c>
      <c r="F103" s="22"/>
      <c r="G103" s="19" t="s">
        <v>21</v>
      </c>
      <c r="H103" s="80">
        <v>9</v>
      </c>
      <c r="I103" s="115">
        <v>3</v>
      </c>
      <c r="J103" s="127">
        <v>3</v>
      </c>
      <c r="K103" s="143">
        <v>7170.6</v>
      </c>
      <c r="L103" s="143">
        <v>7170.6</v>
      </c>
      <c r="M103" s="127"/>
      <c r="N103" s="83"/>
      <c r="O103" s="122"/>
      <c r="P103" s="122"/>
      <c r="Q103" s="84"/>
    </row>
    <row r="104" spans="1:1021" s="3" customFormat="1" ht="15" customHeight="1">
      <c r="A104" s="10">
        <f t="shared" si="9"/>
        <v>95</v>
      </c>
      <c r="B104" s="29" t="s">
        <v>99</v>
      </c>
      <c r="C104" s="14"/>
      <c r="D104" s="10"/>
      <c r="E104" s="21"/>
      <c r="F104" s="22"/>
      <c r="G104" s="19" t="s">
        <v>47</v>
      </c>
      <c r="H104" s="80"/>
      <c r="I104" s="84"/>
      <c r="J104" s="84"/>
      <c r="K104" s="84"/>
      <c r="L104" s="84"/>
      <c r="M104" s="84"/>
      <c r="N104" s="84"/>
      <c r="O104" s="95"/>
      <c r="P104" s="95"/>
      <c r="Q104" s="150"/>
      <c r="R104" s="20"/>
      <c r="S104" s="20"/>
      <c r="U104" s="20"/>
    </row>
    <row r="105" spans="1:1021" s="3" customFormat="1" ht="15" customHeight="1">
      <c r="A105" s="10">
        <f t="shared" si="9"/>
        <v>96</v>
      </c>
      <c r="B105" s="21" t="s">
        <v>100</v>
      </c>
      <c r="C105" s="14" t="s">
        <v>19</v>
      </c>
      <c r="D105" s="10"/>
      <c r="E105" s="21" t="s">
        <v>24</v>
      </c>
      <c r="F105" s="23"/>
      <c r="G105" s="19" t="s">
        <v>22</v>
      </c>
      <c r="H105" s="92"/>
      <c r="I105" s="87"/>
      <c r="J105" s="87"/>
      <c r="K105" s="90"/>
      <c r="L105" s="90"/>
      <c r="M105" s="87">
        <f>K105-L105</f>
        <v>0</v>
      </c>
      <c r="N105" s="87"/>
      <c r="O105" s="93"/>
      <c r="P105" s="93"/>
      <c r="Q105" s="90">
        <f>O105-P105</f>
        <v>0</v>
      </c>
      <c r="R105" s="20">
        <f t="shared" ref="R105:R106" si="17">P105+L105</f>
        <v>0</v>
      </c>
      <c r="S105" s="20"/>
      <c r="U105" s="20"/>
    </row>
    <row r="106" spans="1:1021" s="3" customFormat="1" ht="15" customHeight="1">
      <c r="A106" s="10">
        <f t="shared" si="9"/>
        <v>97</v>
      </c>
      <c r="B106" s="29" t="s">
        <v>101</v>
      </c>
      <c r="C106" s="14" t="s">
        <v>19</v>
      </c>
      <c r="D106" s="10"/>
      <c r="E106" s="21" t="s">
        <v>24</v>
      </c>
      <c r="F106" s="23"/>
      <c r="G106" s="19" t="s">
        <v>22</v>
      </c>
      <c r="H106" s="92">
        <v>6</v>
      </c>
      <c r="I106" s="87">
        <v>2</v>
      </c>
      <c r="J106" s="87">
        <v>2</v>
      </c>
      <c r="K106" s="90">
        <f>880.61+686.3</f>
        <v>1566.9099999999999</v>
      </c>
      <c r="L106" s="90">
        <v>880.61</v>
      </c>
      <c r="M106" s="87">
        <f>K106-L106</f>
        <v>686.29999999999984</v>
      </c>
      <c r="N106" s="87">
        <v>12</v>
      </c>
      <c r="O106" s="93">
        <f>15134.98+15673.44</f>
        <v>30808.42</v>
      </c>
      <c r="P106" s="93">
        <f>15134.98+15673.44</f>
        <v>30808.42</v>
      </c>
      <c r="Q106" s="90">
        <f>O106-P106</f>
        <v>0</v>
      </c>
      <c r="R106" s="20">
        <f t="shared" si="17"/>
        <v>31689.03</v>
      </c>
      <c r="S106" s="20"/>
      <c r="U106" s="20"/>
    </row>
    <row r="107" spans="1:1021" s="3" customFormat="1" ht="15" customHeight="1">
      <c r="A107" s="10">
        <f t="shared" si="9"/>
        <v>98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2</v>
      </c>
      <c r="I107" s="84"/>
      <c r="J107" s="84"/>
      <c r="K107" s="84"/>
      <c r="L107" s="84"/>
      <c r="M107" s="84"/>
      <c r="N107" s="84">
        <v>1</v>
      </c>
      <c r="O107" s="95"/>
      <c r="P107" s="95"/>
      <c r="Q107" s="84"/>
    </row>
    <row r="108" spans="1:1021" s="3" customFormat="1" ht="15" customHeight="1">
      <c r="A108" s="10">
        <f t="shared" si="9"/>
        <v>99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6"/>
      <c r="P108" s="146"/>
      <c r="Q108" s="90"/>
      <c r="R108" s="20"/>
      <c r="S108" s="20"/>
      <c r="U108" s="20"/>
    </row>
    <row r="109" spans="1:1021" s="3" customFormat="1" ht="15" customHeight="1">
      <c r="A109" s="10">
        <f t="shared" si="9"/>
        <v>100</v>
      </c>
      <c r="B109" s="29" t="s">
        <v>102</v>
      </c>
      <c r="C109" s="14"/>
      <c r="D109" s="10"/>
      <c r="E109" s="21"/>
      <c r="F109" s="22"/>
      <c r="G109" s="19" t="s">
        <v>22</v>
      </c>
      <c r="H109" s="92"/>
      <c r="I109" s="87"/>
      <c r="J109" s="87"/>
      <c r="K109" s="87"/>
      <c r="L109" s="87"/>
      <c r="M109" s="87">
        <f>K109-L109</f>
        <v>0</v>
      </c>
      <c r="N109" s="146"/>
      <c r="O109" s="147"/>
      <c r="P109" s="147"/>
      <c r="Q109" s="90">
        <f>O109-P109</f>
        <v>0</v>
      </c>
      <c r="R109" s="20">
        <f>P109+L109</f>
        <v>0</v>
      </c>
    </row>
    <row r="110" spans="1:1021" s="3" customFormat="1" ht="15" customHeight="1">
      <c r="A110" s="10">
        <f t="shared" si="9"/>
        <v>101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f t="shared" si="9"/>
        <v>102</v>
      </c>
      <c r="B111" s="36" t="s">
        <v>252</v>
      </c>
      <c r="C111" s="14"/>
      <c r="D111" s="38"/>
      <c r="E111" s="21"/>
      <c r="F111" s="23"/>
      <c r="G111" s="19" t="s">
        <v>25</v>
      </c>
      <c r="H111" s="151">
        <v>2</v>
      </c>
      <c r="I111" s="146"/>
      <c r="J111" s="146"/>
      <c r="K111" s="146"/>
      <c r="L111" s="146"/>
      <c r="M111" s="87"/>
      <c r="N111" s="146"/>
      <c r="O111" s="147"/>
      <c r="P111" s="147"/>
      <c r="Q111" s="90"/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customHeight="1">
      <c r="A112" s="10">
        <f t="shared" si="9"/>
        <v>103</v>
      </c>
      <c r="B112" s="36" t="s">
        <v>104</v>
      </c>
      <c r="C112" s="14"/>
      <c r="D112" s="38"/>
      <c r="E112" s="21"/>
      <c r="F112" s="23"/>
      <c r="G112" s="19" t="s">
        <v>22</v>
      </c>
      <c r="H112" s="151">
        <v>9</v>
      </c>
      <c r="I112" s="146">
        <v>7</v>
      </c>
      <c r="J112" s="146">
        <v>7</v>
      </c>
      <c r="K112" s="146">
        <f>8911.87+15731.86</f>
        <v>24643.730000000003</v>
      </c>
      <c r="L112" s="146">
        <f>8911.87+15731.86</f>
        <v>24643.730000000003</v>
      </c>
      <c r="M112" s="87">
        <f>K112-L112</f>
        <v>0</v>
      </c>
      <c r="N112" s="146">
        <v>4</v>
      </c>
      <c r="O112" s="156">
        <f>7168.2+2760.55</f>
        <v>9928.75</v>
      </c>
      <c r="P112" s="156">
        <f>7168.2+2760.55</f>
        <v>9928.75</v>
      </c>
      <c r="Q112" s="90">
        <f>O112-P112</f>
        <v>0</v>
      </c>
      <c r="R112" s="20">
        <f>P112+L112</f>
        <v>34572.480000000003</v>
      </c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customHeight="1">
      <c r="A113" s="10">
        <f t="shared" si="9"/>
        <v>104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7</v>
      </c>
      <c r="I113" s="84"/>
      <c r="J113" s="84"/>
      <c r="K113" s="138"/>
      <c r="L113" s="138"/>
      <c r="M113" s="84"/>
      <c r="N113" s="84">
        <v>3</v>
      </c>
      <c r="O113" s="95"/>
      <c r="P113" s="95"/>
      <c r="Q113" s="138"/>
      <c r="R113" s="18"/>
    </row>
    <row r="114" spans="1:1021" s="3" customFormat="1" ht="15" customHeight="1">
      <c r="A114" s="10">
        <f t="shared" si="9"/>
        <v>105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14</v>
      </c>
      <c r="I114" s="87">
        <v>3</v>
      </c>
      <c r="J114" s="87">
        <v>3</v>
      </c>
      <c r="K114" s="90">
        <f>658.6+2249.06</f>
        <v>2907.66</v>
      </c>
      <c r="L114" s="90">
        <f>658.6+2249.06</f>
        <v>2907.66</v>
      </c>
      <c r="M114" s="87">
        <f>K114-L114</f>
        <v>0</v>
      </c>
      <c r="N114" s="87">
        <v>25</v>
      </c>
      <c r="O114" s="93">
        <f>1544.9+22569.27+2678.29+37279.22+2448.1+8619.34</f>
        <v>75139.12000000001</v>
      </c>
      <c r="P114" s="93">
        <f>1544.9+22569.27+2678.29+37279.22+2448.1+8619.34</f>
        <v>75139.12000000001</v>
      </c>
      <c r="Q114" s="90">
        <f>O114-P114</f>
        <v>0</v>
      </c>
      <c r="R114" s="20">
        <f>P114+L114</f>
        <v>78046.780000000013</v>
      </c>
      <c r="S114" s="20"/>
      <c r="U114" s="20"/>
    </row>
    <row r="115" spans="1:1021" s="3" customFormat="1" ht="15" customHeight="1">
      <c r="A115" s="10">
        <f t="shared" si="9"/>
        <v>106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>
        <v>1</v>
      </c>
      <c r="I115" s="104"/>
      <c r="J115" s="104"/>
      <c r="K115" s="104"/>
      <c r="L115" s="104"/>
      <c r="M115" s="104"/>
      <c r="N115" s="104">
        <v>1</v>
      </c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f t="shared" si="9"/>
        <v>107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7</v>
      </c>
      <c r="I116" s="87">
        <v>3</v>
      </c>
      <c r="J116" s="87">
        <v>3</v>
      </c>
      <c r="K116" s="87">
        <f>3776.84+6050.11</f>
        <v>9826.9500000000007</v>
      </c>
      <c r="L116" s="87">
        <v>3776.84</v>
      </c>
      <c r="M116" s="87">
        <f>K116-L116</f>
        <v>6050.1100000000006</v>
      </c>
      <c r="N116" s="87">
        <v>4</v>
      </c>
      <c r="O116" s="99">
        <f>1036.96+12793.07</f>
        <v>13830.029999999999</v>
      </c>
      <c r="P116" s="99">
        <f>1036.96+12793.07</f>
        <v>13830.029999999999</v>
      </c>
      <c r="Q116" s="90">
        <f>O116-P116</f>
        <v>0</v>
      </c>
      <c r="R116" s="20">
        <f>P116+L116</f>
        <v>17606.87</v>
      </c>
      <c r="S116" s="20"/>
      <c r="U116" s="20"/>
    </row>
    <row r="117" spans="1:1021" s="3" customFormat="1" ht="15" customHeight="1">
      <c r="A117" s="10">
        <f t="shared" si="9"/>
        <v>108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f t="shared" si="9"/>
        <v>109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15</v>
      </c>
      <c r="I118" s="87">
        <v>5</v>
      </c>
      <c r="J118" s="87">
        <v>5</v>
      </c>
      <c r="K118" s="87">
        <v>8832.7199999999993</v>
      </c>
      <c r="L118" s="87">
        <v>8832.7199999999993</v>
      </c>
      <c r="M118" s="87">
        <f>K118-L118</f>
        <v>0</v>
      </c>
      <c r="N118" s="87">
        <v>12</v>
      </c>
      <c r="O118" s="87">
        <v>28775.22</v>
      </c>
      <c r="P118" s="87">
        <v>28775.22</v>
      </c>
      <c r="Q118" s="90">
        <f>O118-P118</f>
        <v>0</v>
      </c>
      <c r="R118" s="20">
        <f>P118+L118</f>
        <v>37607.94</v>
      </c>
      <c r="S118" s="20"/>
      <c r="U118" s="20"/>
    </row>
    <row r="119" spans="1:1021" s="3" customFormat="1" ht="15" customHeight="1">
      <c r="A119" s="10">
        <f t="shared" si="9"/>
        <v>110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5</v>
      </c>
      <c r="J119" s="152">
        <v>5</v>
      </c>
      <c r="K119" s="153">
        <v>7407</v>
      </c>
      <c r="L119" s="153">
        <v>7407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f t="shared" si="9"/>
        <v>111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10</v>
      </c>
      <c r="O120" s="147">
        <f>3046.97+10133.42+2637.1+29897.76</f>
        <v>45715.25</v>
      </c>
      <c r="P120" s="147">
        <f>3046.97+10133.42+2637.1+29897.76</f>
        <v>45715.25</v>
      </c>
      <c r="Q120" s="90">
        <f>O120-P120</f>
        <v>0</v>
      </c>
      <c r="R120" s="20">
        <f>P120+L120</f>
        <v>45715.25</v>
      </c>
      <c r="S120" s="20"/>
      <c r="U120" s="20"/>
    </row>
    <row r="121" spans="1:1021" s="3" customFormat="1" ht="15" customHeight="1">
      <c r="A121" s="10">
        <f t="shared" si="9"/>
        <v>112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>
        <v>4</v>
      </c>
      <c r="O121" s="95"/>
      <c r="P121" s="95"/>
      <c r="Q121" s="84"/>
    </row>
    <row r="122" spans="1:1021" s="3" customFormat="1" ht="15" customHeight="1">
      <c r="A122" s="10">
        <f t="shared" si="9"/>
        <v>113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22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>
        <f>P122+L122</f>
        <v>71857.209999999992</v>
      </c>
      <c r="S122" s="20"/>
      <c r="U122" s="20"/>
    </row>
    <row r="123" spans="1:1021" s="3" customFormat="1" ht="15" customHeight="1">
      <c r="A123" s="10">
        <f t="shared" si="9"/>
        <v>114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8</v>
      </c>
      <c r="I123" s="103"/>
      <c r="J123" s="103"/>
      <c r="K123" s="104"/>
      <c r="L123" s="104"/>
      <c r="M123" s="103"/>
      <c r="N123" s="103">
        <v>7</v>
      </c>
      <c r="O123" s="154">
        <v>24273</v>
      </c>
      <c r="P123" s="105">
        <v>24273</v>
      </c>
      <c r="Q123" s="105"/>
    </row>
    <row r="124" spans="1:1021" s="3" customFormat="1" ht="15" customHeight="1">
      <c r="A124" s="10">
        <f t="shared" si="9"/>
        <v>115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customHeight="1">
      <c r="A125" s="10">
        <f t="shared" si="9"/>
        <v>116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customHeight="1">
      <c r="A126" s="10">
        <f t="shared" si="9"/>
        <v>117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f t="shared" si="9"/>
        <v>118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>K127-L127</f>
        <v>0</v>
      </c>
      <c r="N127" s="87">
        <v>1</v>
      </c>
      <c r="O127" s="93">
        <v>2039.11</v>
      </c>
      <c r="P127" s="93">
        <v>2039.11</v>
      </c>
      <c r="Q127" s="90">
        <f>O127-P127</f>
        <v>0</v>
      </c>
      <c r="R127" s="20">
        <f t="shared" ref="R127:R128" si="18">P127+L127</f>
        <v>2039.11</v>
      </c>
      <c r="S127" s="20"/>
      <c r="U127" s="20"/>
    </row>
    <row r="128" spans="1:1021" s="3" customFormat="1" ht="15" customHeight="1">
      <c r="A128" s="10">
        <f t="shared" si="9"/>
        <v>119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6</v>
      </c>
      <c r="I128" s="87">
        <v>2</v>
      </c>
      <c r="J128" s="87">
        <v>2</v>
      </c>
      <c r="K128" s="87">
        <v>882.84</v>
      </c>
      <c r="L128" s="87">
        <v>882.84</v>
      </c>
      <c r="M128" s="87">
        <f>K128-L128</f>
        <v>0</v>
      </c>
      <c r="N128" s="87">
        <v>8</v>
      </c>
      <c r="O128" s="99">
        <v>9545.7000000000007</v>
      </c>
      <c r="P128" s="99">
        <v>9545.7000000000007</v>
      </c>
      <c r="Q128" s="90">
        <f>O128-P128</f>
        <v>0</v>
      </c>
      <c r="R128" s="20">
        <f t="shared" si="18"/>
        <v>10428.540000000001</v>
      </c>
      <c r="S128" s="20"/>
      <c r="U128" s="20"/>
    </row>
    <row r="129" spans="1:1021" s="3" customFormat="1" ht="15" customHeight="1">
      <c r="A129" s="10">
        <f t="shared" si="9"/>
        <v>120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f t="shared" si="9"/>
        <v>121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22</v>
      </c>
      <c r="I130" s="117">
        <v>7</v>
      </c>
      <c r="J130" s="117">
        <v>7</v>
      </c>
      <c r="K130" s="117">
        <f>3225.73+8142.39</f>
        <v>11368.12</v>
      </c>
      <c r="L130" s="117">
        <v>3225.73</v>
      </c>
      <c r="M130" s="87">
        <f>K130-L130</f>
        <v>8142.3900000000012</v>
      </c>
      <c r="N130" s="117">
        <v>20</v>
      </c>
      <c r="O130" s="118">
        <f>48941.44+4947.4+9148.1+7394.81</f>
        <v>70431.75</v>
      </c>
      <c r="P130" s="118">
        <f>48941.44+4947.4</f>
        <v>53888.840000000004</v>
      </c>
      <c r="Q130" s="90">
        <f>O130-P130</f>
        <v>16542.909999999996</v>
      </c>
      <c r="R130" s="20">
        <f>P130+L130</f>
        <v>57114.570000000007</v>
      </c>
      <c r="S130" s="20"/>
      <c r="U130" s="20"/>
    </row>
    <row r="131" spans="1:1021" s="3" customFormat="1" ht="15" customHeight="1">
      <c r="A131" s="10">
        <f t="shared" si="9"/>
        <v>122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6</v>
      </c>
      <c r="I131" s="115">
        <v>4</v>
      </c>
      <c r="J131" s="115">
        <v>4</v>
      </c>
      <c r="K131" s="120">
        <v>12975.06</v>
      </c>
      <c r="L131" s="120">
        <v>12975.06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f t="shared" si="9"/>
        <v>123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14</v>
      </c>
      <c r="I132" s="87">
        <v>8</v>
      </c>
      <c r="J132" s="87">
        <v>8</v>
      </c>
      <c r="K132" s="87">
        <f>2355.75+2847.24</f>
        <v>5202.99</v>
      </c>
      <c r="L132" s="87">
        <f>2355.75+2847.24</f>
        <v>5202.99</v>
      </c>
      <c r="M132" s="87">
        <f>K132-L132</f>
        <v>0</v>
      </c>
      <c r="N132" s="87">
        <v>5</v>
      </c>
      <c r="O132" s="93">
        <f>13232.17+6299.15</f>
        <v>19531.32</v>
      </c>
      <c r="P132" s="93">
        <f>13232.17+6299.15</f>
        <v>19531.32</v>
      </c>
      <c r="Q132" s="90">
        <f>O132-P132</f>
        <v>0</v>
      </c>
      <c r="R132" s="20">
        <f>P132+L132</f>
        <v>24734.309999999998</v>
      </c>
      <c r="S132" s="20"/>
      <c r="U132" s="20"/>
    </row>
    <row r="133" spans="1:1021" s="3" customFormat="1" ht="15" customHeight="1">
      <c r="A133" s="10">
        <f t="shared" si="9"/>
        <v>124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customHeight="1">
      <c r="A134" s="10">
        <f t="shared" si="9"/>
        <v>125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f t="shared" si="9"/>
        <v>126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4</v>
      </c>
      <c r="I135" s="87">
        <v>3</v>
      </c>
      <c r="J135" s="87">
        <v>3</v>
      </c>
      <c r="K135" s="87">
        <v>1067.82</v>
      </c>
      <c r="L135" s="87">
        <v>1067.82</v>
      </c>
      <c r="M135" s="87">
        <f>K135-L135</f>
        <v>0</v>
      </c>
      <c r="N135" s="146">
        <v>7</v>
      </c>
      <c r="O135" s="156">
        <f>9533.33+6526.1</f>
        <v>16059.43</v>
      </c>
      <c r="P135" s="156">
        <f>9533.33+6526.1</f>
        <v>16059.43</v>
      </c>
      <c r="Q135" s="90">
        <f>O135-P135</f>
        <v>0</v>
      </c>
      <c r="R135" s="20">
        <f>P135+L135</f>
        <v>17127.25</v>
      </c>
      <c r="S135" s="20"/>
      <c r="U135" s="20"/>
    </row>
    <row r="136" spans="1:1021" s="3" customFormat="1" ht="15" customHeight="1">
      <c r="A136" s="10">
        <f t="shared" si="9"/>
        <v>127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9</v>
      </c>
      <c r="I136" s="105">
        <v>2</v>
      </c>
      <c r="J136" s="105">
        <v>2</v>
      </c>
      <c r="K136" s="106">
        <v>2942.8</v>
      </c>
      <c r="L136" s="106">
        <v>2942.8</v>
      </c>
      <c r="M136" s="105">
        <v>0</v>
      </c>
      <c r="N136" s="107">
        <v>6</v>
      </c>
      <c r="O136" s="108">
        <v>16597.8</v>
      </c>
      <c r="P136" s="107">
        <v>16597.8</v>
      </c>
      <c r="Q136" s="107">
        <v>0</v>
      </c>
    </row>
    <row r="137" spans="1:1021" s="3" customFormat="1" ht="15" customHeight="1">
      <c r="A137" s="10">
        <f t="shared" si="9"/>
        <v>128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9</v>
      </c>
      <c r="I137" s="157">
        <v>3</v>
      </c>
      <c r="J137" s="157">
        <v>3</v>
      </c>
      <c r="K137" s="158">
        <v>1865.14</v>
      </c>
      <c r="L137" s="158">
        <v>1865.14</v>
      </c>
      <c r="M137" s="87">
        <f>K137-L137</f>
        <v>0</v>
      </c>
      <c r="N137" s="159">
        <v>1</v>
      </c>
      <c r="O137" s="160">
        <v>693.66</v>
      </c>
      <c r="P137" s="160">
        <v>693.66</v>
      </c>
      <c r="Q137" s="90">
        <f>O137-P137</f>
        <v>0</v>
      </c>
      <c r="R137" s="20">
        <f>P137+L137</f>
        <v>2558.8000000000002</v>
      </c>
      <c r="S137" s="20"/>
      <c r="U137" s="20"/>
    </row>
    <row r="138" spans="1:1021" s="3" customFormat="1" ht="15" customHeight="1">
      <c r="A138" s="10">
        <f t="shared" si="9"/>
        <v>129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>
        <v>6</v>
      </c>
      <c r="O138" s="161"/>
      <c r="P138" s="161"/>
      <c r="Q138" s="106"/>
      <c r="R138" s="18"/>
    </row>
    <row r="139" spans="1:1021" s="18" customFormat="1" ht="15" customHeight="1">
      <c r="A139" s="10">
        <f t="shared" si="9"/>
        <v>130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10</v>
      </c>
      <c r="I139" s="101">
        <v>4</v>
      </c>
      <c r="J139" s="101">
        <v>4</v>
      </c>
      <c r="K139" s="101">
        <v>2351.0500000000002</v>
      </c>
      <c r="L139" s="101">
        <v>2351.0500000000002</v>
      </c>
      <c r="M139" s="87">
        <f>K139-L139</f>
        <v>0</v>
      </c>
      <c r="N139" s="101">
        <v>8</v>
      </c>
      <c r="O139" s="166">
        <f>14199.26+1408.34</f>
        <v>15607.6</v>
      </c>
      <c r="P139" s="166">
        <f>14199.26+1408.34</f>
        <v>15607.6</v>
      </c>
      <c r="Q139" s="90">
        <f>O139-P139</f>
        <v>0</v>
      </c>
      <c r="R139" s="20">
        <f>P139+L139</f>
        <v>17958.650000000001</v>
      </c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f t="shared" ref="A140:A203" si="19">A139+1</f>
        <v>131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7</v>
      </c>
      <c r="I140" s="105">
        <v>2</v>
      </c>
      <c r="J140" s="105">
        <v>2</v>
      </c>
      <c r="K140" s="104">
        <v>1471.4</v>
      </c>
      <c r="L140" s="106">
        <v>1471.4</v>
      </c>
      <c r="M140" s="105">
        <v>0</v>
      </c>
      <c r="N140" s="107">
        <v>6</v>
      </c>
      <c r="O140" s="108">
        <v>15134.4</v>
      </c>
      <c r="P140" s="108">
        <v>15134.4</v>
      </c>
      <c r="Q140" s="10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f t="shared" si="19"/>
        <v>132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customHeight="1">
      <c r="A142" s="10">
        <f t="shared" si="19"/>
        <v>133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f t="shared" si="19"/>
        <v>134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17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>
        <f>P143+L143</f>
        <v>27158.53</v>
      </c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customHeight="1">
      <c r="A144" s="10">
        <f t="shared" si="19"/>
        <v>135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customHeight="1">
      <c r="A145" s="10">
        <f t="shared" si="19"/>
        <v>136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customHeight="1">
      <c r="A146" s="10">
        <f t="shared" si="19"/>
        <v>137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13</v>
      </c>
      <c r="I146" s="84">
        <v>1</v>
      </c>
      <c r="J146" s="84">
        <v>1</v>
      </c>
      <c r="K146" s="84"/>
      <c r="L146" s="84"/>
      <c r="M146" s="84"/>
      <c r="N146" s="84">
        <v>5</v>
      </c>
      <c r="O146" s="91"/>
      <c r="P146" s="91"/>
      <c r="Q146" s="84"/>
      <c r="R146" s="18"/>
    </row>
    <row r="147" spans="1:1021" s="3" customFormat="1" ht="15" customHeight="1">
      <c r="A147" s="10">
        <f t="shared" si="19"/>
        <v>138</v>
      </c>
      <c r="B147" s="21" t="s">
        <v>244</v>
      </c>
      <c r="C147" s="14"/>
      <c r="D147" s="10"/>
      <c r="E147" s="21"/>
      <c r="F147" s="22"/>
      <c r="G147" s="19" t="s">
        <v>22</v>
      </c>
      <c r="H147" s="80">
        <v>12</v>
      </c>
      <c r="I147" s="84">
        <v>3</v>
      </c>
      <c r="J147" s="84">
        <v>3</v>
      </c>
      <c r="K147" s="84">
        <v>3821.44</v>
      </c>
      <c r="L147" s="84">
        <v>3821.44</v>
      </c>
      <c r="M147" s="87">
        <f>K147-L147</f>
        <v>0</v>
      </c>
      <c r="N147" s="84"/>
      <c r="O147" s="91"/>
      <c r="P147" s="91"/>
      <c r="Q147" s="90">
        <f>O147-P147</f>
        <v>0</v>
      </c>
      <c r="R147" s="20">
        <f>P147+L147</f>
        <v>3821.44</v>
      </c>
    </row>
    <row r="148" spans="1:1021" s="3" customFormat="1" ht="15" customHeight="1">
      <c r="A148" s="10">
        <f t="shared" si="19"/>
        <v>139</v>
      </c>
      <c r="B148" s="21" t="s">
        <v>253</v>
      </c>
      <c r="C148" s="14"/>
      <c r="D148" s="10"/>
      <c r="E148" s="21"/>
      <c r="F148" s="22"/>
      <c r="G148" s="19" t="s">
        <v>25</v>
      </c>
      <c r="H148" s="92">
        <v>1</v>
      </c>
      <c r="I148" s="87"/>
      <c r="J148" s="87"/>
      <c r="K148" s="87"/>
      <c r="L148" s="87"/>
      <c r="M148" s="87"/>
      <c r="N148" s="87"/>
      <c r="O148" s="99"/>
      <c r="P148" s="99"/>
      <c r="Q148" s="90"/>
      <c r="R148" s="20"/>
      <c r="S148" s="20"/>
      <c r="U148" s="20"/>
    </row>
    <row r="149" spans="1:1021" s="3" customFormat="1" ht="15" customHeight="1">
      <c r="A149" s="10">
        <f t="shared" si="19"/>
        <v>140</v>
      </c>
      <c r="B149" s="21" t="s">
        <v>124</v>
      </c>
      <c r="C149" s="14" t="s">
        <v>19</v>
      </c>
      <c r="D149" s="10"/>
      <c r="E149" s="21" t="s">
        <v>24</v>
      </c>
      <c r="F149" s="22"/>
      <c r="G149" s="19" t="s">
        <v>22</v>
      </c>
      <c r="H149" s="92">
        <v>20</v>
      </c>
      <c r="I149" s="87">
        <v>8</v>
      </c>
      <c r="J149" s="87">
        <v>8</v>
      </c>
      <c r="K149" s="87">
        <f>5010.17+2238.22</f>
        <v>7248.3899999999994</v>
      </c>
      <c r="L149" s="87">
        <f>5010.17+2238.22</f>
        <v>7248.3899999999994</v>
      </c>
      <c r="M149" s="87">
        <f>K149-L149</f>
        <v>0</v>
      </c>
      <c r="N149" s="87">
        <v>12</v>
      </c>
      <c r="O149" s="99">
        <f>43171.74+14406.44</f>
        <v>57578.18</v>
      </c>
      <c r="P149" s="99">
        <f>43171.74+14406.44</f>
        <v>57578.18</v>
      </c>
      <c r="Q149" s="90">
        <f>O149-P149</f>
        <v>0</v>
      </c>
      <c r="R149" s="20">
        <f>P149+L149</f>
        <v>64826.57</v>
      </c>
      <c r="S149" s="20"/>
      <c r="U149" s="20"/>
    </row>
    <row r="150" spans="1:1021" ht="15" customHeight="1">
      <c r="A150" s="10">
        <f t="shared" si="19"/>
        <v>141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f t="shared" si="19"/>
        <v>142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11</v>
      </c>
      <c r="I151" s="117">
        <v>8</v>
      </c>
      <c r="J151" s="117">
        <v>8</v>
      </c>
      <c r="K151" s="117">
        <f>10842.43+9679.7</f>
        <v>20522.13</v>
      </c>
      <c r="L151" s="117">
        <v>10842.43</v>
      </c>
      <c r="M151" s="90">
        <f>K151-L151</f>
        <v>9679.7000000000007</v>
      </c>
      <c r="N151" s="87">
        <v>15</v>
      </c>
      <c r="O151" s="93">
        <f>44890.84+2556.14+6371.89</f>
        <v>53818.869999999995</v>
      </c>
      <c r="P151" s="93">
        <f>44890.84+2556.14</f>
        <v>47446.979999999996</v>
      </c>
      <c r="Q151" s="90">
        <f>O151-P151</f>
        <v>6371.8899999999994</v>
      </c>
      <c r="R151" s="20">
        <f>P151+L151</f>
        <v>58289.409999999996</v>
      </c>
      <c r="S151" s="20"/>
      <c r="U151" s="20"/>
    </row>
    <row r="152" spans="1:1021" ht="15" customHeight="1">
      <c r="A152" s="10">
        <f t="shared" si="19"/>
        <v>143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5</v>
      </c>
      <c r="I152" s="103"/>
      <c r="J152" s="103"/>
      <c r="K152" s="104"/>
      <c r="L152" s="104"/>
      <c r="M152" s="103"/>
      <c r="N152" s="103">
        <v>9</v>
      </c>
      <c r="O152" s="103">
        <v>25786.05</v>
      </c>
      <c r="P152" s="105">
        <v>25786.05</v>
      </c>
      <c r="Q152" s="105"/>
    </row>
    <row r="153" spans="1:1021" ht="15" customHeight="1">
      <c r="A153" s="10">
        <f t="shared" si="19"/>
        <v>144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2</v>
      </c>
      <c r="I153" s="115">
        <v>4</v>
      </c>
      <c r="J153" s="115">
        <v>4</v>
      </c>
      <c r="K153" s="120">
        <v>6294.3</v>
      </c>
      <c r="L153" s="120">
        <v>6294.3</v>
      </c>
      <c r="M153" s="164"/>
      <c r="N153" s="84"/>
      <c r="O153" s="91"/>
      <c r="P153" s="91"/>
      <c r="Q153" s="84"/>
    </row>
    <row r="154" spans="1:1021" ht="15" customHeight="1">
      <c r="A154" s="10">
        <f t="shared" si="19"/>
        <v>145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16</v>
      </c>
      <c r="I154" s="87">
        <v>5</v>
      </c>
      <c r="J154" s="87">
        <v>5</v>
      </c>
      <c r="K154" s="87">
        <f>527.41+9148.92</f>
        <v>9676.33</v>
      </c>
      <c r="L154" s="87">
        <v>527.41</v>
      </c>
      <c r="M154" s="87">
        <f>K154-L154</f>
        <v>9148.92</v>
      </c>
      <c r="N154" s="87">
        <v>15</v>
      </c>
      <c r="O154" s="99">
        <f>32188.91+18940.67</f>
        <v>51129.58</v>
      </c>
      <c r="P154" s="99">
        <v>32188.91</v>
      </c>
      <c r="Q154" s="90">
        <f>O154-P154</f>
        <v>18940.670000000002</v>
      </c>
      <c r="R154" s="20">
        <f t="shared" ref="R154:R155" si="20">P154+L154</f>
        <v>32716.32</v>
      </c>
      <c r="S154" s="20"/>
      <c r="U154" s="20"/>
    </row>
    <row r="155" spans="1:1021" ht="15" customHeight="1">
      <c r="A155" s="10">
        <f t="shared" si="19"/>
        <v>146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4</v>
      </c>
      <c r="I155" s="165"/>
      <c r="J155" s="165"/>
      <c r="K155" s="165"/>
      <c r="L155" s="165"/>
      <c r="M155" s="87">
        <f>K155-L155</f>
        <v>0</v>
      </c>
      <c r="N155" s="87">
        <v>3</v>
      </c>
      <c r="O155" s="99">
        <v>3513.17</v>
      </c>
      <c r="P155" s="99">
        <v>3513.17</v>
      </c>
      <c r="Q155" s="90">
        <f>O155-P155</f>
        <v>0</v>
      </c>
      <c r="R155" s="20">
        <f t="shared" si="20"/>
        <v>3513.17</v>
      </c>
      <c r="S155" s="20"/>
      <c r="U155" s="20"/>
    </row>
    <row r="156" spans="1:1021" s="3" customFormat="1" ht="15" customHeight="1">
      <c r="A156" s="10">
        <f t="shared" si="19"/>
        <v>147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12</v>
      </c>
      <c r="I156" s="84"/>
      <c r="J156" s="84"/>
      <c r="K156" s="84"/>
      <c r="L156" s="84"/>
      <c r="M156" s="84"/>
      <c r="N156" s="84">
        <v>13</v>
      </c>
      <c r="O156" s="91">
        <v>13811.87</v>
      </c>
      <c r="P156" s="91">
        <v>13811.87</v>
      </c>
      <c r="Q156" s="84"/>
      <c r="R156" s="18"/>
    </row>
    <row r="157" spans="1:1021" s="3" customFormat="1" ht="15" customHeight="1">
      <c r="A157" s="10">
        <f t="shared" si="19"/>
        <v>148</v>
      </c>
      <c r="B157" s="21" t="s">
        <v>128</v>
      </c>
      <c r="C157" s="14"/>
      <c r="D157" s="10"/>
      <c r="E157" s="21"/>
      <c r="F157" s="22"/>
      <c r="G157" s="19" t="s">
        <v>25</v>
      </c>
      <c r="H157" s="92">
        <v>1</v>
      </c>
      <c r="I157" s="87"/>
      <c r="J157" s="87"/>
      <c r="K157" s="90"/>
      <c r="L157" s="90"/>
      <c r="M157" s="87"/>
      <c r="N157" s="87"/>
      <c r="O157" s="99"/>
      <c r="P157" s="99"/>
      <c r="Q157" s="90"/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f t="shared" si="19"/>
        <v>149</v>
      </c>
      <c r="B158" s="21" t="s">
        <v>132</v>
      </c>
      <c r="C158" s="14"/>
      <c r="D158" s="10"/>
      <c r="E158" s="21"/>
      <c r="F158" s="22"/>
      <c r="G158" s="19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R158" s="20"/>
      <c r="S158" s="20"/>
      <c r="U158" s="20"/>
    </row>
    <row r="159" spans="1:1021" s="3" customFormat="1" ht="15" customHeight="1">
      <c r="A159" s="10">
        <f t="shared" si="19"/>
        <v>150</v>
      </c>
      <c r="B159" s="21" t="s">
        <v>129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11</v>
      </c>
      <c r="I159" s="87">
        <v>1</v>
      </c>
      <c r="J159" s="87">
        <v>1</v>
      </c>
      <c r="K159" s="87">
        <v>3260.33</v>
      </c>
      <c r="L159" s="87">
        <v>3260.33</v>
      </c>
      <c r="M159" s="87">
        <f>K159-L159</f>
        <v>0</v>
      </c>
      <c r="N159" s="87">
        <v>2</v>
      </c>
      <c r="O159" s="99">
        <v>5286.79</v>
      </c>
      <c r="P159" s="99">
        <v>5286.79</v>
      </c>
      <c r="Q159" s="90">
        <f>O159-P159</f>
        <v>0</v>
      </c>
      <c r="R159" s="20">
        <f t="shared" ref="R159:R161" si="21">P159+L159</f>
        <v>8547.119999999999</v>
      </c>
      <c r="S159" s="20"/>
      <c r="U159" s="20"/>
    </row>
    <row r="160" spans="1:1021" s="3" customFormat="1" ht="15" customHeight="1">
      <c r="A160" s="10">
        <f t="shared" si="19"/>
        <v>151</v>
      </c>
      <c r="B160" s="21" t="s">
        <v>130</v>
      </c>
      <c r="C160" s="14" t="s">
        <v>19</v>
      </c>
      <c r="D160" s="10"/>
      <c r="E160" s="21" t="s">
        <v>39</v>
      </c>
      <c r="F160" s="23"/>
      <c r="G160" s="17" t="s">
        <v>22</v>
      </c>
      <c r="H160" s="92">
        <v>2</v>
      </c>
      <c r="I160" s="87"/>
      <c r="J160" s="87"/>
      <c r="K160" s="90"/>
      <c r="L160" s="90"/>
      <c r="M160" s="87">
        <f>K160-L160</f>
        <v>0</v>
      </c>
      <c r="N160" s="87">
        <v>2</v>
      </c>
      <c r="O160" s="93">
        <v>3928.91</v>
      </c>
      <c r="P160" s="93">
        <v>3928.91</v>
      </c>
      <c r="Q160" s="90">
        <f>O160-P160</f>
        <v>0</v>
      </c>
      <c r="R160" s="20">
        <f t="shared" si="21"/>
        <v>3928.91</v>
      </c>
      <c r="S160" s="20"/>
      <c r="U160" s="20"/>
    </row>
    <row r="161" spans="1:1021" s="3" customFormat="1" ht="15" customHeight="1">
      <c r="A161" s="10">
        <f t="shared" si="19"/>
        <v>152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22</v>
      </c>
      <c r="H161" s="92">
        <v>11</v>
      </c>
      <c r="I161" s="87">
        <v>6</v>
      </c>
      <c r="J161" s="87">
        <v>6</v>
      </c>
      <c r="K161" s="90">
        <f>2298.16+1681.6+4496.32</f>
        <v>8476.08</v>
      </c>
      <c r="L161" s="90">
        <f>2298.16+1681.6+4496.32</f>
        <v>8476.08</v>
      </c>
      <c r="M161" s="87">
        <f>K161-L161</f>
        <v>0</v>
      </c>
      <c r="N161" s="87">
        <v>3</v>
      </c>
      <c r="O161" s="99">
        <f>2406.44+6028.06</f>
        <v>8434.5</v>
      </c>
      <c r="P161" s="99">
        <f>2406.44+6028.06</f>
        <v>8434.5</v>
      </c>
      <c r="Q161" s="90">
        <f>O161-P161</f>
        <v>0</v>
      </c>
      <c r="R161" s="20">
        <f t="shared" si="21"/>
        <v>16910.580000000002</v>
      </c>
      <c r="S161" s="20"/>
      <c r="U161" s="20"/>
    </row>
    <row r="162" spans="1:1021" s="3" customFormat="1" ht="15" customHeight="1">
      <c r="A162" s="10">
        <f t="shared" si="19"/>
        <v>153</v>
      </c>
      <c r="B162" s="21" t="s">
        <v>131</v>
      </c>
      <c r="C162" s="14" t="s">
        <v>19</v>
      </c>
      <c r="D162" s="10"/>
      <c r="E162" s="21" t="s">
        <v>39</v>
      </c>
      <c r="F162" s="22"/>
      <c r="G162" s="17" t="s">
        <v>25</v>
      </c>
      <c r="H162" s="80"/>
      <c r="I162" s="82"/>
      <c r="J162" s="82"/>
      <c r="K162" s="94"/>
      <c r="L162" s="94"/>
      <c r="M162" s="84"/>
      <c r="N162" s="82"/>
      <c r="O162" s="95"/>
      <c r="P162" s="95"/>
      <c r="Q162" s="84"/>
    </row>
    <row r="163" spans="1:1021" ht="15" customHeight="1">
      <c r="A163" s="10">
        <f t="shared" si="19"/>
        <v>154</v>
      </c>
      <c r="B163" s="33" t="s">
        <v>133</v>
      </c>
      <c r="C163" s="14"/>
      <c r="D163" s="10"/>
      <c r="E163" s="21"/>
      <c r="F163" s="22"/>
      <c r="G163" s="17" t="s">
        <v>44</v>
      </c>
      <c r="H163" s="80">
        <v>3</v>
      </c>
      <c r="I163" s="105"/>
      <c r="J163" s="105"/>
      <c r="K163" s="104"/>
      <c r="L163" s="106"/>
      <c r="M163" s="105"/>
      <c r="N163" s="107">
        <v>1</v>
      </c>
      <c r="O163" s="108">
        <v>3728.4</v>
      </c>
      <c r="P163" s="107">
        <v>3728.4</v>
      </c>
      <c r="Q163" s="107">
        <v>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customHeight="1">
      <c r="A164" s="10">
        <f t="shared" si="19"/>
        <v>155</v>
      </c>
      <c r="B164" s="33" t="s">
        <v>133</v>
      </c>
      <c r="C164" s="14" t="s">
        <v>19</v>
      </c>
      <c r="D164" s="10"/>
      <c r="E164" s="21"/>
      <c r="F164" s="23"/>
      <c r="G164" s="19" t="s">
        <v>22</v>
      </c>
      <c r="H164" s="92">
        <v>1</v>
      </c>
      <c r="I164" s="87"/>
      <c r="J164" s="87"/>
      <c r="K164" s="90"/>
      <c r="L164" s="90"/>
      <c r="M164" s="87">
        <f>K164-L164</f>
        <v>0</v>
      </c>
      <c r="N164" s="146">
        <v>2</v>
      </c>
      <c r="O164" s="146">
        <v>424.15</v>
      </c>
      <c r="P164" s="146">
        <v>424.15</v>
      </c>
      <c r="Q164" s="90">
        <f>O164-P164</f>
        <v>0</v>
      </c>
      <c r="R164" s="20">
        <f>P164+L164</f>
        <v>424.15</v>
      </c>
      <c r="S164" s="20"/>
      <c r="T164" s="18"/>
      <c r="U164" s="20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customHeight="1">
      <c r="A165" s="10">
        <f t="shared" si="19"/>
        <v>156</v>
      </c>
      <c r="B165" s="33" t="s">
        <v>134</v>
      </c>
      <c r="C165" s="14"/>
      <c r="D165" s="10"/>
      <c r="E165" s="21"/>
      <c r="F165" s="23"/>
      <c r="G165" s="19" t="s">
        <v>25</v>
      </c>
      <c r="H165" s="92">
        <v>7</v>
      </c>
      <c r="I165" s="87"/>
      <c r="J165" s="87"/>
      <c r="K165" s="90"/>
      <c r="L165" s="90"/>
      <c r="M165" s="87"/>
      <c r="N165" s="146">
        <v>1</v>
      </c>
      <c r="O165" s="147"/>
      <c r="P165" s="147"/>
      <c r="Q165" s="90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</row>
    <row r="166" spans="1:1021" ht="15" customHeight="1">
      <c r="A166" s="10">
        <f t="shared" si="19"/>
        <v>157</v>
      </c>
      <c r="B166" s="21" t="s">
        <v>135</v>
      </c>
      <c r="C166" s="14"/>
      <c r="D166" s="21"/>
      <c r="E166" s="21"/>
      <c r="F166" s="23"/>
      <c r="G166" s="19"/>
      <c r="H166" s="92"/>
      <c r="I166" s="87"/>
      <c r="J166" s="87"/>
      <c r="K166" s="90"/>
      <c r="L166" s="90"/>
      <c r="M166" s="87"/>
      <c r="N166" s="146"/>
      <c r="O166" s="147"/>
      <c r="P166" s="147"/>
      <c r="Q166" s="90"/>
    </row>
    <row r="167" spans="1:1021" s="3" customFormat="1" ht="15" customHeight="1">
      <c r="A167" s="10">
        <f t="shared" si="19"/>
        <v>158</v>
      </c>
      <c r="B167" s="21" t="s">
        <v>135</v>
      </c>
      <c r="C167" s="14"/>
      <c r="D167" s="21"/>
      <c r="E167" s="21"/>
      <c r="F167" s="23"/>
      <c r="G167" s="19" t="s">
        <v>33</v>
      </c>
      <c r="H167" s="92">
        <v>3</v>
      </c>
      <c r="I167" s="87"/>
      <c r="J167" s="87"/>
      <c r="K167" s="90"/>
      <c r="L167" s="90"/>
      <c r="M167" s="87"/>
      <c r="N167" s="146">
        <v>3</v>
      </c>
      <c r="O167" s="146">
        <v>8828.4</v>
      </c>
      <c r="P167" s="146">
        <v>8828.4</v>
      </c>
      <c r="Q167" s="90"/>
      <c r="R167" s="18"/>
    </row>
    <row r="168" spans="1:1021" s="3" customFormat="1" ht="15" customHeight="1">
      <c r="A168" s="10">
        <f t="shared" si="19"/>
        <v>159</v>
      </c>
      <c r="B168" s="21" t="s">
        <v>136</v>
      </c>
      <c r="C168" s="14"/>
      <c r="D168" s="10"/>
      <c r="E168" s="21"/>
      <c r="F168" s="22"/>
      <c r="G168" s="19" t="s">
        <v>25</v>
      </c>
      <c r="H168" s="80"/>
      <c r="I168" s="84"/>
      <c r="J168" s="84"/>
      <c r="K168" s="94"/>
      <c r="L168" s="94"/>
      <c r="M168" s="84"/>
      <c r="N168" s="84"/>
      <c r="O168" s="84"/>
      <c r="P168" s="84"/>
      <c r="Q168" s="84"/>
      <c r="R168" s="18"/>
    </row>
    <row r="169" spans="1:1021" s="3" customFormat="1" ht="15" customHeight="1">
      <c r="A169" s="10">
        <f t="shared" si="19"/>
        <v>160</v>
      </c>
      <c r="B169" s="21" t="s">
        <v>137</v>
      </c>
      <c r="C169" s="14" t="s">
        <v>19</v>
      </c>
      <c r="D169" s="21"/>
      <c r="E169" s="21" t="s">
        <v>32</v>
      </c>
      <c r="F169" s="23"/>
      <c r="G169" s="19" t="s">
        <v>22</v>
      </c>
      <c r="H169" s="92">
        <v>10</v>
      </c>
      <c r="I169" s="87">
        <v>3</v>
      </c>
      <c r="J169" s="87">
        <v>3</v>
      </c>
      <c r="K169" s="90">
        <v>6130.64</v>
      </c>
      <c r="L169" s="90">
        <v>6130.64</v>
      </c>
      <c r="M169" s="87">
        <f>K169-L169</f>
        <v>0</v>
      </c>
      <c r="N169" s="146">
        <v>8</v>
      </c>
      <c r="O169" s="146">
        <f>15535.89+3659.4</f>
        <v>19195.29</v>
      </c>
      <c r="P169" s="146">
        <f>15535.89+3659.4</f>
        <v>19195.29</v>
      </c>
      <c r="Q169" s="90">
        <f>O169-P169</f>
        <v>0</v>
      </c>
      <c r="R169" s="20">
        <f>P169+L169</f>
        <v>25325.93</v>
      </c>
      <c r="S169" s="20"/>
      <c r="U169" s="20"/>
    </row>
    <row r="170" spans="1:1021" s="3" customFormat="1" ht="15" customHeight="1">
      <c r="A170" s="10">
        <f t="shared" si="19"/>
        <v>161</v>
      </c>
      <c r="B170" s="21" t="s">
        <v>137</v>
      </c>
      <c r="C170" s="14" t="s">
        <v>19</v>
      </c>
      <c r="D170" s="21"/>
      <c r="E170" s="21" t="s">
        <v>32</v>
      </c>
      <c r="F170" s="21"/>
      <c r="G170" s="19" t="s">
        <v>33</v>
      </c>
      <c r="H170" s="80">
        <v>2</v>
      </c>
      <c r="I170" s="103"/>
      <c r="J170" s="103"/>
      <c r="K170" s="104"/>
      <c r="L170" s="104"/>
      <c r="M170" s="103"/>
      <c r="N170" s="84">
        <v>2</v>
      </c>
      <c r="O170" s="84">
        <v>3993.8</v>
      </c>
      <c r="P170" s="84">
        <v>3993.8</v>
      </c>
      <c r="Q170" s="84"/>
    </row>
    <row r="171" spans="1:1021" s="3" customFormat="1" ht="15" customHeight="1">
      <c r="A171" s="10">
        <f t="shared" si="19"/>
        <v>162</v>
      </c>
      <c r="B171" s="21" t="s">
        <v>159</v>
      </c>
      <c r="C171" s="14"/>
      <c r="D171" s="21"/>
      <c r="E171" s="21"/>
      <c r="F171" s="21"/>
      <c r="G171" s="19" t="s">
        <v>22</v>
      </c>
      <c r="H171" s="80">
        <v>1</v>
      </c>
      <c r="I171" s="87">
        <v>1</v>
      </c>
      <c r="J171" s="87">
        <v>1</v>
      </c>
      <c r="K171" s="90">
        <v>2071</v>
      </c>
      <c r="L171" s="90"/>
      <c r="M171" s="90">
        <f>K171-L171</f>
        <v>2071</v>
      </c>
      <c r="N171" s="84"/>
      <c r="O171" s="84"/>
      <c r="P171" s="84"/>
      <c r="Q171" s="84"/>
      <c r="R171" s="20">
        <f>P171+L171</f>
        <v>0</v>
      </c>
    </row>
    <row r="172" spans="1:1021" ht="15" customHeight="1">
      <c r="A172" s="10">
        <f t="shared" si="19"/>
        <v>163</v>
      </c>
      <c r="B172" s="21" t="s">
        <v>159</v>
      </c>
      <c r="C172" s="14"/>
      <c r="D172" s="10"/>
      <c r="E172" s="21"/>
      <c r="F172" s="23"/>
      <c r="G172" s="19"/>
      <c r="H172" s="92"/>
      <c r="I172" s="87"/>
      <c r="J172" s="87"/>
      <c r="K172" s="87"/>
      <c r="L172" s="87"/>
      <c r="M172" s="87"/>
      <c r="N172" s="87"/>
      <c r="O172" s="87"/>
      <c r="P172" s="87"/>
      <c r="Q172" s="90"/>
      <c r="R172" s="20"/>
      <c r="S172" s="20"/>
      <c r="U172" s="20"/>
    </row>
    <row r="173" spans="1:1021" ht="15" customHeight="1">
      <c r="A173" s="10">
        <f t="shared" si="19"/>
        <v>164</v>
      </c>
      <c r="B173" s="21" t="s">
        <v>159</v>
      </c>
      <c r="C173" s="14"/>
      <c r="D173" s="10"/>
      <c r="E173" s="21"/>
      <c r="F173" s="23"/>
      <c r="G173" s="19" t="s">
        <v>33</v>
      </c>
      <c r="H173" s="92">
        <v>4</v>
      </c>
      <c r="I173" s="87"/>
      <c r="J173" s="87"/>
      <c r="K173" s="87"/>
      <c r="L173" s="87"/>
      <c r="M173" s="87"/>
      <c r="N173" s="87"/>
      <c r="O173" s="93"/>
      <c r="P173" s="93"/>
      <c r="Q173" s="90"/>
      <c r="R173" s="20"/>
      <c r="S173" s="20"/>
      <c r="U173" s="20"/>
    </row>
    <row r="174" spans="1:1021" ht="15" customHeight="1">
      <c r="A174" s="10">
        <f t="shared" si="19"/>
        <v>165</v>
      </c>
      <c r="B174" s="21" t="s">
        <v>138</v>
      </c>
      <c r="C174" s="14" t="s">
        <v>19</v>
      </c>
      <c r="D174" s="10"/>
      <c r="E174" s="21" t="s">
        <v>39</v>
      </c>
      <c r="F174" s="22"/>
      <c r="G174" s="19" t="s">
        <v>22</v>
      </c>
      <c r="H174" s="92">
        <v>10</v>
      </c>
      <c r="I174" s="101">
        <v>4</v>
      </c>
      <c r="J174" s="101">
        <v>4</v>
      </c>
      <c r="K174" s="101">
        <v>6974.12</v>
      </c>
      <c r="L174" s="101"/>
      <c r="M174" s="87">
        <f>K174-L174</f>
        <v>6974.12</v>
      </c>
      <c r="N174" s="101">
        <v>11</v>
      </c>
      <c r="O174" s="102">
        <f>26709.15+15788.42+441.42</f>
        <v>42938.99</v>
      </c>
      <c r="P174" s="102">
        <v>26709.15</v>
      </c>
      <c r="Q174" s="90">
        <f>O174-P174</f>
        <v>16229.839999999997</v>
      </c>
      <c r="R174" s="20">
        <f t="shared" ref="R174:R175" si="22">P174+L174</f>
        <v>26709.15</v>
      </c>
    </row>
    <row r="175" spans="1:1021" ht="15" customHeight="1">
      <c r="A175" s="10">
        <f t="shared" si="19"/>
        <v>166</v>
      </c>
      <c r="B175" s="21" t="s">
        <v>139</v>
      </c>
      <c r="C175" s="42" t="s">
        <v>19</v>
      </c>
      <c r="D175" s="43"/>
      <c r="E175" s="21" t="s">
        <v>39</v>
      </c>
      <c r="F175" s="23"/>
      <c r="G175" s="19" t="s">
        <v>22</v>
      </c>
      <c r="H175" s="116"/>
      <c r="I175" s="123"/>
      <c r="J175" s="123"/>
      <c r="K175" s="123"/>
      <c r="L175" s="123"/>
      <c r="M175" s="87">
        <f>K175-L175</f>
        <v>0</v>
      </c>
      <c r="N175" s="123">
        <v>1</v>
      </c>
      <c r="O175" s="228">
        <v>1471.4</v>
      </c>
      <c r="P175" s="228">
        <v>1471.4</v>
      </c>
      <c r="Q175" s="90">
        <f>O175-P175</f>
        <v>0</v>
      </c>
      <c r="R175" s="20">
        <f t="shared" si="22"/>
        <v>1471.4</v>
      </c>
    </row>
    <row r="176" spans="1:1021" ht="15" customHeight="1">
      <c r="A176" s="10">
        <f t="shared" si="19"/>
        <v>167</v>
      </c>
      <c r="B176" s="21" t="s">
        <v>139</v>
      </c>
      <c r="C176" s="42" t="s">
        <v>19</v>
      </c>
      <c r="D176" s="43"/>
      <c r="E176" s="21" t="s">
        <v>39</v>
      </c>
      <c r="F176" s="44"/>
      <c r="G176" s="19" t="s">
        <v>25</v>
      </c>
      <c r="H176" s="167">
        <v>6</v>
      </c>
      <c r="I176" s="104"/>
      <c r="J176" s="104"/>
      <c r="K176" s="104"/>
      <c r="L176" s="104"/>
      <c r="M176" s="104"/>
      <c r="N176" s="104">
        <v>8</v>
      </c>
      <c r="O176" s="104"/>
      <c r="P176" s="104"/>
      <c r="Q176" s="104"/>
      <c r="R176" s="20"/>
      <c r="S176" s="20"/>
      <c r="U176" s="20"/>
    </row>
    <row r="177" spans="1:1021" ht="15" customHeight="1">
      <c r="A177" s="10">
        <f t="shared" si="19"/>
        <v>168</v>
      </c>
      <c r="B177" s="21" t="s">
        <v>140</v>
      </c>
      <c r="C177" s="14"/>
      <c r="D177" s="10"/>
      <c r="E177" s="21"/>
      <c r="F177" s="23"/>
      <c r="G177" s="19" t="s">
        <v>44</v>
      </c>
      <c r="H177" s="80"/>
      <c r="I177" s="84"/>
      <c r="J177" s="84"/>
      <c r="K177" s="84"/>
      <c r="L177" s="97"/>
      <c r="M177" s="84"/>
      <c r="N177" s="97"/>
      <c r="O177" s="128"/>
      <c r="P177" s="128"/>
      <c r="Q177" s="138"/>
      <c r="R177" s="18"/>
    </row>
    <row r="178" spans="1:1021" ht="15" customHeight="1">
      <c r="A178" s="10">
        <f t="shared" si="19"/>
        <v>169</v>
      </c>
      <c r="B178" s="21" t="s">
        <v>141</v>
      </c>
      <c r="C178" s="14" t="s">
        <v>19</v>
      </c>
      <c r="D178" s="10"/>
      <c r="E178" s="21" t="s">
        <v>142</v>
      </c>
      <c r="F178" s="23"/>
      <c r="G178" s="19" t="s">
        <v>22</v>
      </c>
      <c r="H178" s="92">
        <v>21</v>
      </c>
      <c r="I178" s="87"/>
      <c r="J178" s="87"/>
      <c r="K178" s="87"/>
      <c r="L178" s="87"/>
      <c r="M178" s="87">
        <f>K178-L178</f>
        <v>0</v>
      </c>
      <c r="N178" s="87">
        <v>17</v>
      </c>
      <c r="O178" s="90">
        <v>33925.620000000003</v>
      </c>
      <c r="P178" s="90">
        <v>33925.620000000003</v>
      </c>
      <c r="Q178" s="90">
        <f>O178-P178</f>
        <v>0</v>
      </c>
      <c r="R178" s="20">
        <f>P178+L178</f>
        <v>33925.620000000003</v>
      </c>
      <c r="S178" s="20"/>
      <c r="U178" s="20"/>
    </row>
    <row r="179" spans="1:1021" s="18" customFormat="1" ht="15" customHeight="1">
      <c r="A179" s="10">
        <f t="shared" si="19"/>
        <v>170</v>
      </c>
      <c r="B179" s="21" t="s">
        <v>141</v>
      </c>
      <c r="C179" s="14" t="s">
        <v>19</v>
      </c>
      <c r="D179" s="21"/>
      <c r="E179" s="21" t="s">
        <v>142</v>
      </c>
      <c r="F179" s="21"/>
      <c r="G179" s="19" t="s">
        <v>21</v>
      </c>
      <c r="H179" s="80"/>
      <c r="I179" s="218"/>
      <c r="J179" s="218"/>
      <c r="K179" s="153"/>
      <c r="L179" s="153"/>
      <c r="M179" s="115"/>
      <c r="N179" s="168"/>
      <c r="O179" s="169"/>
      <c r="P179" s="169"/>
      <c r="Q179" s="84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</row>
    <row r="180" spans="1:1021" ht="15" customHeight="1">
      <c r="A180" s="10">
        <f t="shared" si="19"/>
        <v>171</v>
      </c>
      <c r="B180" s="21" t="s">
        <v>143</v>
      </c>
      <c r="C180" s="14" t="s">
        <v>19</v>
      </c>
      <c r="D180" s="10"/>
      <c r="E180" s="21" t="s">
        <v>122</v>
      </c>
      <c r="F180" s="23"/>
      <c r="G180" s="19" t="s">
        <v>22</v>
      </c>
      <c r="H180" s="92">
        <v>43</v>
      </c>
      <c r="I180" s="87">
        <v>30</v>
      </c>
      <c r="J180" s="87">
        <v>30</v>
      </c>
      <c r="K180" s="87">
        <v>19599.18</v>
      </c>
      <c r="L180" s="87">
        <v>19599.18</v>
      </c>
      <c r="M180" s="87">
        <f>K180-L180</f>
        <v>0</v>
      </c>
      <c r="N180" s="87">
        <v>65</v>
      </c>
      <c r="O180" s="87">
        <v>35671.040000000001</v>
      </c>
      <c r="P180" s="87">
        <v>35671.040000000001</v>
      </c>
      <c r="Q180" s="90">
        <f>O180-P180</f>
        <v>0</v>
      </c>
      <c r="R180" s="20">
        <f>P180+L180</f>
        <v>55270.22</v>
      </c>
      <c r="S180" s="20"/>
      <c r="U180" s="20"/>
    </row>
    <row r="181" spans="1:1021" ht="15" customHeight="1">
      <c r="A181" s="10">
        <f t="shared" si="19"/>
        <v>172</v>
      </c>
      <c r="B181" s="45" t="s">
        <v>143</v>
      </c>
      <c r="C181" s="14" t="s">
        <v>19</v>
      </c>
      <c r="D181" s="10"/>
      <c r="E181" s="21"/>
      <c r="F181" s="22"/>
      <c r="G181" s="19" t="s">
        <v>47</v>
      </c>
      <c r="H181" s="80"/>
      <c r="I181" s="155"/>
      <c r="J181" s="155"/>
      <c r="K181" s="155"/>
      <c r="L181" s="155"/>
      <c r="M181" s="84"/>
      <c r="N181" s="224"/>
      <c r="O181" s="227"/>
      <c r="P181" s="227"/>
      <c r="Q181" s="84"/>
      <c r="R181" s="18"/>
    </row>
    <row r="182" spans="1:1021" ht="15" customHeight="1">
      <c r="A182" s="10">
        <f t="shared" si="19"/>
        <v>173</v>
      </c>
      <c r="B182" s="21" t="s">
        <v>144</v>
      </c>
      <c r="C182" s="14" t="s">
        <v>19</v>
      </c>
      <c r="D182" s="10"/>
      <c r="E182" s="21" t="s">
        <v>43</v>
      </c>
      <c r="F182" s="23"/>
      <c r="G182" s="19" t="s">
        <v>22</v>
      </c>
      <c r="H182" s="92">
        <v>5</v>
      </c>
      <c r="I182" s="87"/>
      <c r="J182" s="87"/>
      <c r="K182" s="87"/>
      <c r="L182" s="87"/>
      <c r="M182" s="87">
        <f>K182-L182</f>
        <v>0</v>
      </c>
      <c r="N182" s="87">
        <v>9</v>
      </c>
      <c r="O182" s="87">
        <f>10274.38+4337.27+9290.21</f>
        <v>23901.86</v>
      </c>
      <c r="P182" s="87">
        <v>10274.379999999999</v>
      </c>
      <c r="Q182" s="90">
        <f>O182-P182</f>
        <v>13627.480000000001</v>
      </c>
      <c r="R182" s="20">
        <f>P182+L182</f>
        <v>10274.379999999999</v>
      </c>
      <c r="S182" s="20"/>
      <c r="U182" s="20"/>
    </row>
    <row r="183" spans="1:1021" ht="15" customHeight="1">
      <c r="A183" s="10">
        <f t="shared" si="19"/>
        <v>174</v>
      </c>
      <c r="B183" s="21" t="s">
        <v>145</v>
      </c>
      <c r="C183" s="14" t="s">
        <v>38</v>
      </c>
      <c r="D183" s="10"/>
      <c r="E183" s="21"/>
      <c r="F183" s="22"/>
      <c r="G183" s="19" t="s">
        <v>47</v>
      </c>
      <c r="H183" s="80">
        <v>10</v>
      </c>
      <c r="I183" s="84">
        <v>2</v>
      </c>
      <c r="J183" s="84">
        <v>2</v>
      </c>
      <c r="K183" s="84">
        <v>2152</v>
      </c>
      <c r="L183" s="84">
        <v>2152</v>
      </c>
      <c r="M183" s="84">
        <v>0</v>
      </c>
      <c r="N183" s="223">
        <v>10</v>
      </c>
      <c r="O183" s="226">
        <v>27000.400000000001</v>
      </c>
      <c r="P183" s="226">
        <v>27000.400000000001</v>
      </c>
      <c r="Q183" s="84">
        <v>0</v>
      </c>
      <c r="R183" s="20"/>
      <c r="S183" s="20"/>
      <c r="U183" s="20"/>
    </row>
    <row r="184" spans="1:1021" ht="15" customHeight="1">
      <c r="A184" s="10">
        <f t="shared" si="19"/>
        <v>175</v>
      </c>
      <c r="B184" s="21" t="s">
        <v>145</v>
      </c>
      <c r="C184" s="14"/>
      <c r="D184" s="10"/>
      <c r="E184" s="21"/>
      <c r="F184" s="22"/>
      <c r="G184" s="19" t="s">
        <v>22</v>
      </c>
      <c r="H184" s="80">
        <v>4</v>
      </c>
      <c r="I184" s="84">
        <v>2</v>
      </c>
      <c r="J184" s="84">
        <v>2</v>
      </c>
      <c r="K184" s="84">
        <v>3416.97</v>
      </c>
      <c r="L184" s="84">
        <v>3416.97</v>
      </c>
      <c r="M184" s="87">
        <f>K184-L184</f>
        <v>0</v>
      </c>
      <c r="N184" s="84"/>
      <c r="O184" s="84"/>
      <c r="P184" s="84"/>
      <c r="Q184" s="90">
        <f>O184-P184</f>
        <v>0</v>
      </c>
      <c r="R184" s="20">
        <f>P184+L184</f>
        <v>3416.97</v>
      </c>
    </row>
    <row r="185" spans="1:1021" ht="15" customHeight="1">
      <c r="A185" s="10">
        <f t="shared" si="19"/>
        <v>176</v>
      </c>
      <c r="B185" s="21" t="s">
        <v>145</v>
      </c>
      <c r="C185" s="14"/>
      <c r="D185" s="10"/>
      <c r="E185" s="21"/>
      <c r="F185" s="30"/>
      <c r="G185" s="19"/>
      <c r="H185" s="80"/>
      <c r="I185" s="84"/>
      <c r="J185" s="84"/>
      <c r="K185" s="84"/>
      <c r="L185" s="84"/>
      <c r="M185" s="84"/>
      <c r="N185" s="82"/>
      <c r="O185" s="129"/>
      <c r="P185" s="82"/>
      <c r="Q185" s="84"/>
      <c r="R185" s="18"/>
    </row>
    <row r="186" spans="1:1021" ht="15" customHeight="1">
      <c r="A186" s="10">
        <f t="shared" si="19"/>
        <v>177</v>
      </c>
      <c r="B186" s="21" t="s">
        <v>145</v>
      </c>
      <c r="C186" s="14"/>
      <c r="D186" s="10"/>
      <c r="E186" s="21"/>
      <c r="F186" s="30"/>
      <c r="G186" s="19" t="s">
        <v>25</v>
      </c>
      <c r="H186" s="80">
        <v>13</v>
      </c>
      <c r="I186" s="84"/>
      <c r="J186" s="84"/>
      <c r="K186" s="84"/>
      <c r="L186" s="84"/>
      <c r="M186" s="84"/>
      <c r="N186" s="82">
        <v>3</v>
      </c>
      <c r="O186" s="129"/>
      <c r="P186" s="82"/>
      <c r="Q186" s="84"/>
      <c r="R186" s="18"/>
    </row>
    <row r="187" spans="1:1021" ht="15" customHeight="1">
      <c r="A187" s="10">
        <f t="shared" si="19"/>
        <v>178</v>
      </c>
      <c r="B187" s="21" t="s">
        <v>146</v>
      </c>
      <c r="C187" s="14" t="s">
        <v>38</v>
      </c>
      <c r="D187" s="10"/>
      <c r="E187" s="21" t="s">
        <v>147</v>
      </c>
      <c r="F187" s="23"/>
      <c r="G187" s="19" t="s">
        <v>22</v>
      </c>
      <c r="H187" s="92">
        <v>4</v>
      </c>
      <c r="I187" s="87">
        <v>2</v>
      </c>
      <c r="J187" s="87">
        <v>2</v>
      </c>
      <c r="K187" s="87">
        <v>2227.86</v>
      </c>
      <c r="L187" s="87">
        <v>2227.86</v>
      </c>
      <c r="M187" s="87">
        <f>K187-L187</f>
        <v>0</v>
      </c>
      <c r="N187" s="87">
        <v>6</v>
      </c>
      <c r="O187" s="93">
        <f>13850.81+1471.4+2104.74</f>
        <v>17426.949999999997</v>
      </c>
      <c r="P187" s="93">
        <f>13850.81+1471.4+2104.74</f>
        <v>17426.949999999997</v>
      </c>
      <c r="Q187" s="90">
        <f>O187-P187</f>
        <v>0</v>
      </c>
      <c r="R187" s="20">
        <f>P187+L187</f>
        <v>19654.809999999998</v>
      </c>
    </row>
    <row r="188" spans="1:1021" ht="15" customHeight="1">
      <c r="A188" s="10">
        <f t="shared" si="19"/>
        <v>179</v>
      </c>
      <c r="B188" s="21" t="s">
        <v>146</v>
      </c>
      <c r="C188" s="14" t="s">
        <v>38</v>
      </c>
      <c r="D188" s="10"/>
      <c r="E188" s="21" t="s">
        <v>147</v>
      </c>
      <c r="F188" s="30"/>
      <c r="G188" s="19" t="s">
        <v>47</v>
      </c>
      <c r="H188" s="80">
        <v>4</v>
      </c>
      <c r="I188" s="84"/>
      <c r="J188" s="84"/>
      <c r="K188" s="84"/>
      <c r="L188" s="84"/>
      <c r="M188" s="84"/>
      <c r="N188" s="82">
        <v>4</v>
      </c>
      <c r="O188" s="129">
        <v>13064.66</v>
      </c>
      <c r="P188" s="129">
        <v>13064.66</v>
      </c>
      <c r="Q188" s="84">
        <v>0</v>
      </c>
      <c r="R188" s="20"/>
      <c r="S188" s="20"/>
      <c r="U188" s="20"/>
    </row>
    <row r="189" spans="1:1021" ht="15" customHeight="1">
      <c r="A189" s="10">
        <f t="shared" si="19"/>
        <v>180</v>
      </c>
      <c r="B189" s="21" t="s">
        <v>148</v>
      </c>
      <c r="C189" s="14" t="s">
        <v>19</v>
      </c>
      <c r="D189" s="10"/>
      <c r="E189" s="21"/>
      <c r="F189" s="22"/>
      <c r="G189" s="19" t="s">
        <v>25</v>
      </c>
      <c r="H189" s="80">
        <v>16</v>
      </c>
      <c r="I189" s="104"/>
      <c r="J189" s="104"/>
      <c r="K189" s="104"/>
      <c r="L189" s="104"/>
      <c r="M189" s="104"/>
      <c r="N189" s="104">
        <v>6</v>
      </c>
      <c r="O189" s="104"/>
      <c r="P189" s="104"/>
      <c r="Q189" s="104"/>
      <c r="R189" s="20"/>
      <c r="S189" s="20"/>
      <c r="T189" s="18"/>
      <c r="U189" s="20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f t="shared" si="19"/>
        <v>181</v>
      </c>
      <c r="B190" s="21" t="s">
        <v>148</v>
      </c>
      <c r="C190" s="14" t="s">
        <v>19</v>
      </c>
      <c r="D190" s="10"/>
      <c r="E190" s="21" t="s">
        <v>24</v>
      </c>
      <c r="F190" s="30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175"/>
      <c r="O190" s="175"/>
      <c r="P190" s="175"/>
      <c r="Q190" s="90">
        <f>O190-P190</f>
        <v>0</v>
      </c>
      <c r="R190" s="20">
        <f t="shared" ref="R190:R191" si="23">P190+L190</f>
        <v>0</v>
      </c>
    </row>
    <row r="191" spans="1:1021" ht="15" customHeight="1">
      <c r="A191" s="10">
        <f t="shared" si="19"/>
        <v>182</v>
      </c>
      <c r="B191" s="21" t="s">
        <v>149</v>
      </c>
      <c r="C191" s="14" t="s">
        <v>19</v>
      </c>
      <c r="D191" s="10"/>
      <c r="E191" s="21" t="s">
        <v>39</v>
      </c>
      <c r="F191" s="22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6306.59</v>
      </c>
      <c r="P191" s="93">
        <v>6306.59</v>
      </c>
      <c r="Q191" s="90">
        <f>O191-P191</f>
        <v>0</v>
      </c>
      <c r="R191" s="20">
        <f t="shared" si="23"/>
        <v>6306.59</v>
      </c>
      <c r="S191" s="20"/>
      <c r="U191" s="20"/>
    </row>
    <row r="192" spans="1:1021" ht="15" customHeight="1">
      <c r="A192" s="10">
        <f t="shared" si="19"/>
        <v>183</v>
      </c>
      <c r="B192" s="21" t="s">
        <v>149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1021" ht="15" customHeight="1">
      <c r="A193" s="10">
        <f t="shared" si="19"/>
        <v>184</v>
      </c>
      <c r="B193" s="21" t="s">
        <v>150</v>
      </c>
      <c r="C193" s="14" t="s">
        <v>19</v>
      </c>
      <c r="D193" s="10"/>
      <c r="E193" s="21" t="s">
        <v>39</v>
      </c>
      <c r="F193" s="22"/>
      <c r="G193" s="19" t="s">
        <v>22</v>
      </c>
      <c r="H193" s="92">
        <v>4</v>
      </c>
      <c r="I193" s="87"/>
      <c r="J193" s="87"/>
      <c r="K193" s="87"/>
      <c r="L193" s="87"/>
      <c r="M193" s="87">
        <f>K193-L193</f>
        <v>0</v>
      </c>
      <c r="N193" s="87"/>
      <c r="O193" s="93"/>
      <c r="P193" s="93"/>
      <c r="Q193" s="90">
        <f>O193-P193</f>
        <v>0</v>
      </c>
      <c r="R193" s="20">
        <f>P193+L193</f>
        <v>0</v>
      </c>
      <c r="S193" s="20"/>
      <c r="U193" s="20"/>
    </row>
    <row r="194" spans="1:1021" ht="15" customHeight="1">
      <c r="A194" s="10">
        <f t="shared" si="19"/>
        <v>185</v>
      </c>
      <c r="B194" s="21" t="s">
        <v>150</v>
      </c>
      <c r="C194" s="14" t="s">
        <v>19</v>
      </c>
      <c r="D194" s="43"/>
      <c r="E194" s="21" t="s">
        <v>39</v>
      </c>
      <c r="F194" s="44"/>
      <c r="G194" s="19" t="s">
        <v>25</v>
      </c>
      <c r="H194" s="167"/>
      <c r="I194" s="84"/>
      <c r="J194" s="84"/>
      <c r="K194" s="84"/>
      <c r="L194" s="84"/>
      <c r="M194" s="84"/>
      <c r="N194" s="84"/>
      <c r="O194" s="95"/>
      <c r="P194" s="95"/>
      <c r="Q194" s="84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</row>
    <row r="195" spans="1:1021" ht="15" customHeight="1">
      <c r="A195" s="10">
        <f t="shared" si="19"/>
        <v>186</v>
      </c>
      <c r="B195" s="21" t="s">
        <v>151</v>
      </c>
      <c r="C195" s="14" t="s">
        <v>19</v>
      </c>
      <c r="D195" s="43"/>
      <c r="E195" s="21" t="s">
        <v>39</v>
      </c>
      <c r="F195" s="23"/>
      <c r="G195" s="19" t="s">
        <v>22</v>
      </c>
      <c r="H195" s="177">
        <v>8</v>
      </c>
      <c r="I195" s="87"/>
      <c r="J195" s="87"/>
      <c r="K195" s="87"/>
      <c r="L195" s="87"/>
      <c r="M195" s="87">
        <f>K195-L195</f>
        <v>0</v>
      </c>
      <c r="N195" s="87"/>
      <c r="O195" s="93"/>
      <c r="P195" s="93"/>
      <c r="Q195" s="90">
        <f>O195-P195</f>
        <v>0</v>
      </c>
      <c r="R195" s="20">
        <f>P195+L195</f>
        <v>0</v>
      </c>
      <c r="S195" s="20"/>
      <c r="T195" s="18"/>
      <c r="U195" s="20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</row>
    <row r="196" spans="1:1021" s="3" customFormat="1" ht="15" customHeight="1">
      <c r="A196" s="10">
        <f t="shared" si="19"/>
        <v>187</v>
      </c>
      <c r="B196" s="21" t="s">
        <v>151</v>
      </c>
      <c r="C196" s="14"/>
      <c r="D196" s="10"/>
      <c r="E196" s="21"/>
      <c r="F196" s="23"/>
      <c r="G196" s="19" t="s">
        <v>25</v>
      </c>
      <c r="H196" s="80"/>
      <c r="I196" s="84"/>
      <c r="J196" s="84"/>
      <c r="K196" s="84"/>
      <c r="L196" s="84"/>
      <c r="M196" s="84"/>
      <c r="N196" s="84"/>
      <c r="O196" s="95"/>
      <c r="P196" s="84"/>
      <c r="Q196" s="138"/>
    </row>
    <row r="197" spans="1:1021" s="3" customFormat="1" ht="15" customHeight="1">
      <c r="A197" s="10">
        <f t="shared" si="19"/>
        <v>188</v>
      </c>
      <c r="B197" s="21" t="s">
        <v>152</v>
      </c>
      <c r="C197" s="14" t="s">
        <v>19</v>
      </c>
      <c r="D197" s="10"/>
      <c r="E197" s="21" t="s">
        <v>39</v>
      </c>
      <c r="F197" s="23"/>
      <c r="G197" s="19" t="s">
        <v>22</v>
      </c>
      <c r="H197" s="92">
        <v>4</v>
      </c>
      <c r="I197" s="87">
        <v>3</v>
      </c>
      <c r="J197" s="87">
        <v>3</v>
      </c>
      <c r="K197" s="87">
        <v>2790.77</v>
      </c>
      <c r="L197" s="87"/>
      <c r="M197" s="87">
        <f>K197-L197</f>
        <v>2790.77</v>
      </c>
      <c r="N197" s="87">
        <v>6</v>
      </c>
      <c r="O197" s="93">
        <v>14287.55</v>
      </c>
      <c r="P197" s="93">
        <v>14287.55</v>
      </c>
      <c r="Q197" s="90">
        <f>O197-P197</f>
        <v>0</v>
      </c>
      <c r="R197" s="20">
        <f>P197+L197</f>
        <v>14287.55</v>
      </c>
    </row>
    <row r="198" spans="1:1021" s="3" customFormat="1" ht="15" customHeight="1">
      <c r="A198" s="10">
        <f t="shared" si="19"/>
        <v>189</v>
      </c>
      <c r="B198" s="21" t="s">
        <v>152</v>
      </c>
      <c r="C198" s="14" t="s">
        <v>19</v>
      </c>
      <c r="D198" s="10"/>
      <c r="E198" s="21" t="s">
        <v>39</v>
      </c>
      <c r="F198" s="22"/>
      <c r="G198" s="19" t="s">
        <v>25</v>
      </c>
      <c r="H198" s="80"/>
      <c r="I198" s="104"/>
      <c r="J198" s="104"/>
      <c r="K198" s="104"/>
      <c r="L198" s="104"/>
      <c r="M198" s="104"/>
      <c r="N198" s="104"/>
      <c r="O198" s="121"/>
      <c r="P198" s="121"/>
      <c r="Q198" s="104"/>
      <c r="R198" s="20"/>
      <c r="S198" s="20"/>
      <c r="U198" s="20"/>
    </row>
    <row r="199" spans="1:1021" s="3" customFormat="1" ht="15" customHeight="1">
      <c r="A199" s="10">
        <f t="shared" si="19"/>
        <v>190</v>
      </c>
      <c r="B199" s="29" t="s">
        <v>153</v>
      </c>
      <c r="C199" s="14" t="s">
        <v>19</v>
      </c>
      <c r="D199" s="10"/>
      <c r="E199" s="21" t="s">
        <v>43</v>
      </c>
      <c r="F199" s="22"/>
      <c r="G199" s="19" t="s">
        <v>44</v>
      </c>
      <c r="H199" s="80">
        <v>8</v>
      </c>
      <c r="I199" s="105"/>
      <c r="J199" s="105"/>
      <c r="K199" s="104"/>
      <c r="L199" s="106"/>
      <c r="M199" s="105"/>
      <c r="N199" s="107">
        <v>11</v>
      </c>
      <c r="O199" s="108">
        <v>60000.24</v>
      </c>
      <c r="P199" s="107">
        <v>60000.24</v>
      </c>
      <c r="Q199" s="107">
        <v>0</v>
      </c>
      <c r="R199" s="18"/>
    </row>
    <row r="200" spans="1:1021" s="3" customFormat="1" ht="15" customHeight="1">
      <c r="A200" s="10">
        <f t="shared" si="19"/>
        <v>191</v>
      </c>
      <c r="B200" s="21" t="s">
        <v>153</v>
      </c>
      <c r="C200" s="14" t="s">
        <v>19</v>
      </c>
      <c r="D200" s="10"/>
      <c r="E200" s="21" t="s">
        <v>43</v>
      </c>
      <c r="F200" s="23"/>
      <c r="G200" s="19" t="s">
        <v>22</v>
      </c>
      <c r="H200" s="92">
        <v>8</v>
      </c>
      <c r="I200" s="87"/>
      <c r="J200" s="87"/>
      <c r="K200" s="87"/>
      <c r="L200" s="87"/>
      <c r="M200" s="87">
        <f>K200-L200</f>
        <v>0</v>
      </c>
      <c r="N200" s="87">
        <v>15</v>
      </c>
      <c r="O200" s="99">
        <v>43304.42</v>
      </c>
      <c r="P200" s="99">
        <v>43304.42</v>
      </c>
      <c r="Q200" s="90">
        <f>O200-P200</f>
        <v>0</v>
      </c>
      <c r="R200" s="20">
        <f>P200+L200</f>
        <v>43304.42</v>
      </c>
      <c r="S200" s="20"/>
      <c r="U200" s="20"/>
    </row>
    <row r="201" spans="1:1021" s="3" customFormat="1" ht="15" customHeight="1">
      <c r="A201" s="10">
        <f t="shared" si="19"/>
        <v>192</v>
      </c>
      <c r="B201" s="21" t="s">
        <v>153</v>
      </c>
      <c r="C201" s="14" t="s">
        <v>19</v>
      </c>
      <c r="D201" s="10"/>
      <c r="E201" s="21" t="s">
        <v>39</v>
      </c>
      <c r="F201" s="22"/>
      <c r="G201" s="19" t="s">
        <v>25</v>
      </c>
      <c r="H201" s="80"/>
      <c r="I201" s="84"/>
      <c r="J201" s="84"/>
      <c r="K201" s="84"/>
      <c r="L201" s="84"/>
      <c r="M201" s="84"/>
      <c r="N201" s="84"/>
      <c r="O201" s="95"/>
      <c r="P201" s="95"/>
      <c r="Q201" s="84"/>
      <c r="R201" s="20"/>
      <c r="S201" s="20"/>
      <c r="U201" s="20"/>
    </row>
    <row r="202" spans="1:1021" s="3" customFormat="1" ht="15" customHeight="1">
      <c r="A202" s="10">
        <f t="shared" si="19"/>
        <v>193</v>
      </c>
      <c r="B202" s="21" t="s">
        <v>154</v>
      </c>
      <c r="C202" s="14" t="s">
        <v>19</v>
      </c>
      <c r="D202" s="10"/>
      <c r="E202" s="21" t="s">
        <v>24</v>
      </c>
      <c r="F202" s="22"/>
      <c r="G202" s="19" t="s">
        <v>22</v>
      </c>
      <c r="H202" s="92">
        <v>2</v>
      </c>
      <c r="I202" s="87"/>
      <c r="J202" s="87"/>
      <c r="K202" s="87"/>
      <c r="L202" s="87"/>
      <c r="M202" s="87">
        <f>K202-L202</f>
        <v>0</v>
      </c>
      <c r="N202" s="87">
        <v>4</v>
      </c>
      <c r="O202" s="93">
        <f>7049.94+2685.19</f>
        <v>9735.1299999999992</v>
      </c>
      <c r="P202" s="93">
        <f>7049.94+2685.19</f>
        <v>9735.1299999999992</v>
      </c>
      <c r="Q202" s="90">
        <f>O202-P202</f>
        <v>0</v>
      </c>
      <c r="R202" s="20">
        <f t="shared" ref="R202:R204" si="24">P202+L202</f>
        <v>9735.1299999999992</v>
      </c>
      <c r="S202" s="20"/>
      <c r="U202" s="20"/>
    </row>
    <row r="203" spans="1:1021" s="3" customFormat="1" ht="15" customHeight="1">
      <c r="A203" s="10">
        <f t="shared" si="19"/>
        <v>194</v>
      </c>
      <c r="B203" s="21" t="s">
        <v>155</v>
      </c>
      <c r="C203" s="14" t="s">
        <v>19</v>
      </c>
      <c r="D203" s="10"/>
      <c r="E203" s="21"/>
      <c r="F203" s="23"/>
      <c r="G203" s="19" t="s">
        <v>22</v>
      </c>
      <c r="H203" s="116">
        <v>7</v>
      </c>
      <c r="I203" s="117"/>
      <c r="J203" s="117"/>
      <c r="K203" s="117"/>
      <c r="L203" s="117"/>
      <c r="M203" s="117">
        <f>K203-L203</f>
        <v>0</v>
      </c>
      <c r="N203" s="117">
        <v>9</v>
      </c>
      <c r="O203" s="118">
        <f>70947.22+2038.66+2300.5</f>
        <v>75286.38</v>
      </c>
      <c r="P203" s="117">
        <v>70947.22</v>
      </c>
      <c r="Q203" s="119">
        <f>O203-P203</f>
        <v>4339.1600000000035</v>
      </c>
      <c r="R203" s="20">
        <f t="shared" si="24"/>
        <v>70947.22</v>
      </c>
    </row>
    <row r="204" spans="1:1021" s="3" customFormat="1" ht="15" customHeight="1">
      <c r="A204" s="10">
        <f t="shared" ref="A204:A267" si="25">A203+1</f>
        <v>195</v>
      </c>
      <c r="B204" s="21" t="s">
        <v>156</v>
      </c>
      <c r="C204" s="14" t="s">
        <v>19</v>
      </c>
      <c r="D204" s="10"/>
      <c r="E204" s="21" t="s">
        <v>24</v>
      </c>
      <c r="F204" s="23"/>
      <c r="G204" s="19" t="s">
        <v>22</v>
      </c>
      <c r="H204" s="92">
        <v>3</v>
      </c>
      <c r="I204" s="87"/>
      <c r="J204" s="87"/>
      <c r="K204" s="87"/>
      <c r="L204" s="87"/>
      <c r="M204" s="87">
        <f>K204-L204</f>
        <v>0</v>
      </c>
      <c r="N204" s="87"/>
      <c r="O204" s="87"/>
      <c r="P204" s="87"/>
      <c r="Q204" s="90">
        <f>O204-P204</f>
        <v>0</v>
      </c>
      <c r="R204" s="20">
        <f t="shared" si="24"/>
        <v>0</v>
      </c>
    </row>
    <row r="205" spans="1:1021" s="3" customFormat="1" ht="15" customHeight="1">
      <c r="A205" s="10">
        <f t="shared" si="25"/>
        <v>196</v>
      </c>
      <c r="B205" s="21" t="s">
        <v>156</v>
      </c>
      <c r="C205" s="14" t="s">
        <v>19</v>
      </c>
      <c r="D205" s="10"/>
      <c r="E205" s="21" t="s">
        <v>39</v>
      </c>
      <c r="F205" s="29"/>
      <c r="G205" s="19" t="s">
        <v>25</v>
      </c>
      <c r="H205" s="80">
        <v>4</v>
      </c>
      <c r="I205" s="104"/>
      <c r="J205" s="104"/>
      <c r="K205" s="104"/>
      <c r="L205" s="104"/>
      <c r="M205" s="104"/>
      <c r="N205" s="104">
        <v>6</v>
      </c>
      <c r="O205" s="121"/>
      <c r="P205" s="121"/>
      <c r="Q205" s="104"/>
      <c r="R205" s="20"/>
      <c r="S205" s="20"/>
      <c r="U205" s="20"/>
    </row>
    <row r="206" spans="1:1021" s="3" customFormat="1" ht="15" customHeight="1">
      <c r="A206" s="10">
        <f t="shared" si="25"/>
        <v>197</v>
      </c>
      <c r="B206" s="21" t="s">
        <v>157</v>
      </c>
      <c r="C206" s="14" t="s">
        <v>19</v>
      </c>
      <c r="D206" s="10"/>
      <c r="E206" s="21" t="s">
        <v>158</v>
      </c>
      <c r="F206" s="22"/>
      <c r="G206" s="19" t="s">
        <v>21</v>
      </c>
      <c r="H206" s="80"/>
      <c r="I206" s="115"/>
      <c r="J206" s="127"/>
      <c r="K206" s="143"/>
      <c r="L206" s="143"/>
      <c r="M206" s="127"/>
      <c r="N206" s="84"/>
      <c r="O206" s="95"/>
      <c r="P206" s="95"/>
      <c r="Q206" s="84"/>
      <c r="R206" s="20"/>
      <c r="S206" s="20"/>
      <c r="U206" s="20"/>
    </row>
    <row r="207" spans="1:1021" s="3" customFormat="1" ht="15" customHeight="1">
      <c r="A207" s="10">
        <f t="shared" si="25"/>
        <v>198</v>
      </c>
      <c r="B207" s="21" t="s">
        <v>157</v>
      </c>
      <c r="C207" s="14" t="s">
        <v>19</v>
      </c>
      <c r="D207" s="10"/>
      <c r="E207" s="21"/>
      <c r="F207" s="23"/>
      <c r="G207" s="19" t="s">
        <v>22</v>
      </c>
      <c r="H207" s="92"/>
      <c r="I207" s="87"/>
      <c r="J207" s="87"/>
      <c r="K207" s="87"/>
      <c r="L207" s="87"/>
      <c r="M207" s="87">
        <f>K207-L207</f>
        <v>0</v>
      </c>
      <c r="N207" s="87"/>
      <c r="O207" s="93"/>
      <c r="P207" s="93"/>
      <c r="Q207" s="90">
        <f>O207-P207</f>
        <v>0</v>
      </c>
      <c r="R207" s="20">
        <f>P207+L207</f>
        <v>0</v>
      </c>
      <c r="S207" s="20"/>
      <c r="U207" s="20"/>
    </row>
    <row r="208" spans="1:1021" s="3" customFormat="1" ht="15" customHeight="1">
      <c r="A208" s="10">
        <f t="shared" si="25"/>
        <v>199</v>
      </c>
      <c r="B208" s="21" t="s">
        <v>254</v>
      </c>
      <c r="C208" s="14"/>
      <c r="D208" s="10"/>
      <c r="E208" s="21"/>
      <c r="F208" s="22"/>
      <c r="G208" s="19" t="s">
        <v>25</v>
      </c>
      <c r="H208" s="92">
        <v>1</v>
      </c>
      <c r="I208" s="87"/>
      <c r="J208" s="87"/>
      <c r="K208" s="90"/>
      <c r="L208" s="90"/>
      <c r="M208" s="87"/>
      <c r="N208" s="87"/>
      <c r="O208" s="93"/>
      <c r="P208" s="93"/>
      <c r="Q208" s="90"/>
    </row>
    <row r="209" spans="1:1021" s="3" customFormat="1" ht="15" customHeight="1">
      <c r="A209" s="10">
        <f t="shared" si="25"/>
        <v>200</v>
      </c>
      <c r="B209" s="39" t="s">
        <v>160</v>
      </c>
      <c r="C209" s="14"/>
      <c r="D209" s="11"/>
      <c r="E209" s="21"/>
      <c r="F209" s="46"/>
      <c r="G209" s="19" t="s">
        <v>33</v>
      </c>
      <c r="H209" s="116"/>
      <c r="I209" s="117"/>
      <c r="J209" s="117"/>
      <c r="K209" s="119"/>
      <c r="L209" s="119"/>
      <c r="M209" s="87"/>
      <c r="N209" s="117"/>
      <c r="O209" s="118"/>
      <c r="P209" s="118"/>
      <c r="Q209" s="90"/>
    </row>
    <row r="210" spans="1:1021" s="3" customFormat="1" ht="15" customHeight="1">
      <c r="A210" s="10">
        <f t="shared" si="25"/>
        <v>201</v>
      </c>
      <c r="B210" s="39" t="s">
        <v>161</v>
      </c>
      <c r="C210" s="14" t="s">
        <v>38</v>
      </c>
      <c r="D210" s="11"/>
      <c r="E210" s="21" t="s">
        <v>24</v>
      </c>
      <c r="F210" s="46"/>
      <c r="G210" s="19" t="s">
        <v>25</v>
      </c>
      <c r="H210" s="96"/>
      <c r="I210" s="97"/>
      <c r="J210" s="97"/>
      <c r="K210" s="180"/>
      <c r="L210" s="180"/>
      <c r="M210" s="84"/>
      <c r="N210" s="97"/>
      <c r="O210" s="128"/>
      <c r="P210" s="128"/>
      <c r="Q210" s="84"/>
      <c r="R210" s="18"/>
    </row>
    <row r="211" spans="1:1021" s="3" customFormat="1" ht="15" customHeight="1">
      <c r="A211" s="10">
        <f t="shared" si="25"/>
        <v>202</v>
      </c>
      <c r="B211" s="47" t="s">
        <v>161</v>
      </c>
      <c r="C211" s="48" t="s">
        <v>38</v>
      </c>
      <c r="D211" s="11"/>
      <c r="E211" s="39"/>
      <c r="F211" s="26"/>
      <c r="G211" s="27" t="s">
        <v>22</v>
      </c>
      <c r="H211" s="116">
        <v>10</v>
      </c>
      <c r="I211" s="87"/>
      <c r="J211" s="87"/>
      <c r="K211" s="87"/>
      <c r="L211" s="87"/>
      <c r="M211" s="87">
        <f>K211-L211</f>
        <v>0</v>
      </c>
      <c r="N211" s="87">
        <v>3</v>
      </c>
      <c r="O211" s="93">
        <v>1158.24</v>
      </c>
      <c r="P211" s="93">
        <v>1158.24</v>
      </c>
      <c r="Q211" s="90">
        <f>O211-P211</f>
        <v>0</v>
      </c>
      <c r="R211" s="20">
        <f>P211+L211</f>
        <v>1158.24</v>
      </c>
      <c r="S211" s="20"/>
      <c r="U211" s="20"/>
    </row>
    <row r="212" spans="1:1021" s="3" customFormat="1" ht="15" customHeight="1">
      <c r="A212" s="10">
        <f t="shared" si="25"/>
        <v>203</v>
      </c>
      <c r="B212" s="39" t="s">
        <v>162</v>
      </c>
      <c r="C212" s="14"/>
      <c r="D212" s="11"/>
      <c r="E212" s="21"/>
      <c r="F212" s="46"/>
      <c r="G212" s="19" t="s">
        <v>25</v>
      </c>
      <c r="H212" s="96"/>
      <c r="I212" s="104"/>
      <c r="J212" s="104"/>
      <c r="K212" s="104"/>
      <c r="L212" s="104"/>
      <c r="M212" s="104"/>
      <c r="N212" s="104"/>
      <c r="O212" s="121"/>
      <c r="P212" s="104"/>
      <c r="Q212" s="104"/>
    </row>
    <row r="213" spans="1:1021" s="3" customFormat="1" ht="15" customHeight="1">
      <c r="A213" s="10">
        <f t="shared" si="25"/>
        <v>204</v>
      </c>
      <c r="B213" s="29" t="s">
        <v>163</v>
      </c>
      <c r="C213" s="14" t="s">
        <v>19</v>
      </c>
      <c r="D213" s="10"/>
      <c r="E213" s="21" t="s">
        <v>43</v>
      </c>
      <c r="F213" s="22"/>
      <c r="G213" s="19" t="s">
        <v>44</v>
      </c>
      <c r="H213" s="80">
        <v>7</v>
      </c>
      <c r="I213" s="105"/>
      <c r="J213" s="105"/>
      <c r="K213" s="104"/>
      <c r="L213" s="106"/>
      <c r="M213" s="105"/>
      <c r="N213" s="107">
        <v>5</v>
      </c>
      <c r="O213" s="108">
        <v>10625.55</v>
      </c>
      <c r="P213" s="108">
        <v>10625.55</v>
      </c>
      <c r="Q213" s="107">
        <v>0</v>
      </c>
      <c r="R213" s="18"/>
    </row>
    <row r="214" spans="1:1021" s="3" customFormat="1" ht="15" customHeight="1">
      <c r="A214" s="10">
        <f t="shared" si="25"/>
        <v>205</v>
      </c>
      <c r="B214" s="39" t="s">
        <v>164</v>
      </c>
      <c r="C214" s="48" t="s">
        <v>19</v>
      </c>
      <c r="D214" s="11"/>
      <c r="E214" s="39" t="s">
        <v>24</v>
      </c>
      <c r="F214" s="26"/>
      <c r="G214" s="27" t="s">
        <v>22</v>
      </c>
      <c r="H214" s="116">
        <v>28</v>
      </c>
      <c r="I214" s="87">
        <v>6</v>
      </c>
      <c r="J214" s="87">
        <v>6</v>
      </c>
      <c r="K214" s="87">
        <f>6400.65+20988.95</f>
        <v>27389.599999999999</v>
      </c>
      <c r="L214" s="87">
        <v>6400.65</v>
      </c>
      <c r="M214" s="87">
        <f>K214-L214</f>
        <v>20988.949999999997</v>
      </c>
      <c r="N214" s="87">
        <v>16</v>
      </c>
      <c r="O214" s="93">
        <f>4085.15+32229.5</f>
        <v>36314.65</v>
      </c>
      <c r="P214" s="93">
        <f>4085.15+32229.5</f>
        <v>36314.65</v>
      </c>
      <c r="Q214" s="90">
        <f>O214-P214</f>
        <v>0</v>
      </c>
      <c r="R214" s="20">
        <f>P214+L214</f>
        <v>42715.3</v>
      </c>
      <c r="S214" s="20"/>
      <c r="U214" s="20"/>
    </row>
    <row r="215" spans="1:1021" s="3" customFormat="1" ht="15" customHeight="1">
      <c r="A215" s="10">
        <f t="shared" si="25"/>
        <v>206</v>
      </c>
      <c r="B215" s="21" t="s">
        <v>164</v>
      </c>
      <c r="C215" s="49" t="s">
        <v>19</v>
      </c>
      <c r="D215" s="50"/>
      <c r="E215" s="21" t="s">
        <v>24</v>
      </c>
      <c r="F215" s="51"/>
      <c r="G215" s="19" t="s">
        <v>25</v>
      </c>
      <c r="H215" s="181">
        <v>2</v>
      </c>
      <c r="I215" s="178"/>
      <c r="J215" s="178"/>
      <c r="K215" s="178"/>
      <c r="L215" s="178"/>
      <c r="M215" s="104"/>
      <c r="N215" s="178">
        <v>1</v>
      </c>
      <c r="O215" s="179"/>
      <c r="P215" s="179"/>
      <c r="Q215" s="104"/>
      <c r="R215" s="18"/>
    </row>
    <row r="216" spans="1:1021" s="3" customFormat="1" ht="15" customHeight="1">
      <c r="A216" s="10">
        <f t="shared" si="25"/>
        <v>207</v>
      </c>
      <c r="B216" s="21" t="s">
        <v>165</v>
      </c>
      <c r="C216" s="42" t="s">
        <v>19</v>
      </c>
      <c r="D216" s="43"/>
      <c r="E216" s="21" t="s">
        <v>20</v>
      </c>
      <c r="F216" s="52"/>
      <c r="G216" s="19" t="s">
        <v>22</v>
      </c>
      <c r="H216" s="177"/>
      <c r="I216" s="87"/>
      <c r="J216" s="87"/>
      <c r="K216" s="87"/>
      <c r="L216" s="87"/>
      <c r="M216" s="87">
        <f>K216-L216</f>
        <v>0</v>
      </c>
      <c r="N216" s="87"/>
      <c r="O216" s="87"/>
      <c r="P216" s="87"/>
      <c r="Q216" s="90">
        <f>O216-P216</f>
        <v>0</v>
      </c>
      <c r="R216" s="20">
        <f>P216+L216</f>
        <v>0</v>
      </c>
      <c r="S216" s="20"/>
      <c r="U216" s="20"/>
    </row>
    <row r="217" spans="1:1021" s="3" customFormat="1" ht="15" customHeight="1">
      <c r="A217" s="10">
        <f t="shared" si="25"/>
        <v>208</v>
      </c>
      <c r="B217" s="21" t="s">
        <v>165</v>
      </c>
      <c r="C217" s="14" t="s">
        <v>19</v>
      </c>
      <c r="D217" s="10"/>
      <c r="E217" s="21" t="s">
        <v>20</v>
      </c>
      <c r="F217" s="22"/>
      <c r="G217" s="19" t="s">
        <v>21</v>
      </c>
      <c r="H217" s="80">
        <v>6</v>
      </c>
      <c r="I217" s="115">
        <v>7</v>
      </c>
      <c r="J217" s="127">
        <v>7</v>
      </c>
      <c r="K217" s="143">
        <v>25193.4</v>
      </c>
      <c r="L217" s="143">
        <v>25193.4</v>
      </c>
      <c r="M217" s="127"/>
      <c r="N217" s="83"/>
      <c r="O217" s="122"/>
      <c r="P217" s="122"/>
      <c r="Q217" s="84"/>
      <c r="R217" s="18"/>
    </row>
    <row r="218" spans="1:1021" s="3" customFormat="1" ht="15" customHeight="1">
      <c r="A218" s="10">
        <f t="shared" si="25"/>
        <v>209</v>
      </c>
      <c r="B218" s="21" t="s">
        <v>166</v>
      </c>
      <c r="C218" s="42" t="s">
        <v>38</v>
      </c>
      <c r="D218" s="22" t="s">
        <v>167</v>
      </c>
      <c r="E218" s="21" t="s">
        <v>24</v>
      </c>
      <c r="F218" s="23"/>
      <c r="G218" s="19" t="s">
        <v>22</v>
      </c>
      <c r="H218" s="177"/>
      <c r="I218" s="87"/>
      <c r="J218" s="87"/>
      <c r="K218" s="87"/>
      <c r="L218" s="87"/>
      <c r="M218" s="87">
        <f>K218-L218</f>
        <v>0</v>
      </c>
      <c r="N218" s="87">
        <v>1</v>
      </c>
      <c r="O218" s="93">
        <v>5207.3599999999997</v>
      </c>
      <c r="P218" s="93">
        <v>5207.3599999999997</v>
      </c>
      <c r="Q218" s="90">
        <f>O218-P218</f>
        <v>0</v>
      </c>
      <c r="R218" s="20">
        <f t="shared" ref="R218:R219" si="26">P218+L218</f>
        <v>5207.3599999999997</v>
      </c>
      <c r="S218" s="20"/>
      <c r="U218" s="20"/>
    </row>
    <row r="219" spans="1:1021" s="18" customFormat="1" ht="15" customHeight="1">
      <c r="A219" s="10">
        <f t="shared" si="25"/>
        <v>210</v>
      </c>
      <c r="B219" s="21" t="s">
        <v>168</v>
      </c>
      <c r="C219" s="14" t="s">
        <v>19</v>
      </c>
      <c r="D219" s="10"/>
      <c r="E219" s="21" t="s">
        <v>24</v>
      </c>
      <c r="F219" s="23"/>
      <c r="G219" s="19" t="s">
        <v>22</v>
      </c>
      <c r="H219" s="92">
        <v>20</v>
      </c>
      <c r="I219" s="87">
        <v>5</v>
      </c>
      <c r="J219" s="87">
        <v>5</v>
      </c>
      <c r="K219" s="87">
        <v>9974.27</v>
      </c>
      <c r="L219" s="87">
        <v>9974.27</v>
      </c>
      <c r="M219" s="87">
        <f>K219-L219</f>
        <v>0</v>
      </c>
      <c r="N219" s="87">
        <v>6</v>
      </c>
      <c r="O219" s="93">
        <f>8999.23+8228.76+2088.4</f>
        <v>19316.39</v>
      </c>
      <c r="P219" s="93">
        <f>8999.23+8228.76+2088.4</f>
        <v>19316.39</v>
      </c>
      <c r="Q219" s="90">
        <f>O219-P219</f>
        <v>0</v>
      </c>
      <c r="R219" s="20">
        <f t="shared" si="26"/>
        <v>29290.66</v>
      </c>
      <c r="S219" s="20"/>
      <c r="T219" s="3"/>
      <c r="U219" s="20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</row>
    <row r="220" spans="1:1021" s="18" customFormat="1" ht="15" customHeight="1">
      <c r="A220" s="10">
        <f t="shared" si="25"/>
        <v>211</v>
      </c>
      <c r="B220" s="21" t="s">
        <v>169</v>
      </c>
      <c r="C220" s="14" t="s">
        <v>19</v>
      </c>
      <c r="D220" s="10"/>
      <c r="E220" s="21" t="s">
        <v>43</v>
      </c>
      <c r="F220" s="22"/>
      <c r="G220" s="17" t="s">
        <v>44</v>
      </c>
      <c r="H220" s="96"/>
      <c r="I220" s="182"/>
      <c r="J220" s="182"/>
      <c r="K220" s="183"/>
      <c r="L220" s="184"/>
      <c r="M220" s="105"/>
      <c r="N220" s="107"/>
      <c r="O220" s="108"/>
      <c r="P220" s="107"/>
      <c r="Q220" s="10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</row>
    <row r="221" spans="1:1021" s="18" customFormat="1" ht="15" customHeight="1">
      <c r="A221" s="10">
        <f t="shared" si="25"/>
        <v>212</v>
      </c>
      <c r="B221" s="13" t="s">
        <v>260</v>
      </c>
      <c r="C221" s="53"/>
      <c r="D221" s="10"/>
      <c r="E221" s="21"/>
      <c r="F221" s="22"/>
      <c r="G221" s="19" t="s">
        <v>22</v>
      </c>
      <c r="H221" s="96">
        <v>2</v>
      </c>
      <c r="I221" s="182"/>
      <c r="J221" s="182"/>
      <c r="K221" s="183"/>
      <c r="L221" s="184"/>
      <c r="M221" s="105"/>
      <c r="N221" s="107"/>
      <c r="O221" s="108"/>
      <c r="P221" s="107"/>
      <c r="Q221" s="10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f t="shared" si="25"/>
        <v>213</v>
      </c>
      <c r="B222" s="13" t="s">
        <v>169</v>
      </c>
      <c r="C222" s="53" t="s">
        <v>19</v>
      </c>
      <c r="D222" s="10"/>
      <c r="E222" s="21" t="s">
        <v>43</v>
      </c>
      <c r="F222" s="22"/>
      <c r="G222" s="17" t="s">
        <v>22</v>
      </c>
      <c r="H222" s="96"/>
      <c r="I222" s="182"/>
      <c r="J222" s="182"/>
      <c r="K222" s="183"/>
      <c r="L222" s="184"/>
      <c r="M222" s="87">
        <f>K222-L222</f>
        <v>0</v>
      </c>
      <c r="N222" s="185"/>
      <c r="O222" s="185"/>
      <c r="P222" s="185"/>
      <c r="Q222" s="90">
        <f>O222-P222</f>
        <v>0</v>
      </c>
      <c r="R222" s="20">
        <f>P222+L222</f>
        <v>0</v>
      </c>
      <c r="S222" s="20"/>
      <c r="U222" s="20"/>
    </row>
    <row r="223" spans="1:1021" ht="15" customHeight="1">
      <c r="A223" s="10">
        <f t="shared" si="25"/>
        <v>214</v>
      </c>
      <c r="B223" s="13" t="s">
        <v>250</v>
      </c>
      <c r="C223" s="53"/>
      <c r="D223" s="10"/>
      <c r="E223" s="21"/>
      <c r="F223" s="23"/>
      <c r="G223" s="17" t="s">
        <v>25</v>
      </c>
      <c r="H223" s="116">
        <v>2</v>
      </c>
      <c r="I223" s="200"/>
      <c r="J223" s="200"/>
      <c r="K223" s="200"/>
      <c r="L223" s="200"/>
      <c r="M223" s="87"/>
      <c r="N223" s="87"/>
      <c r="O223" s="93"/>
      <c r="P223" s="93"/>
      <c r="Q223" s="90"/>
      <c r="R223" s="20"/>
      <c r="S223" s="20"/>
      <c r="U223" s="20"/>
    </row>
    <row r="224" spans="1:1021" ht="15" customHeight="1">
      <c r="A224" s="10">
        <f t="shared" si="25"/>
        <v>215</v>
      </c>
      <c r="B224" s="21" t="s">
        <v>245</v>
      </c>
      <c r="C224" s="48"/>
      <c r="D224" s="10"/>
      <c r="E224" s="21"/>
      <c r="F224" s="22"/>
      <c r="G224" s="19" t="s">
        <v>22</v>
      </c>
      <c r="H224" s="80">
        <v>12</v>
      </c>
      <c r="I224" s="105"/>
      <c r="J224" s="105"/>
      <c r="K224" s="104"/>
      <c r="L224" s="106"/>
      <c r="M224" s="87">
        <f>K224-L224</f>
        <v>0</v>
      </c>
      <c r="N224" s="185"/>
      <c r="O224" s="212"/>
      <c r="P224" s="212"/>
      <c r="Q224" s="90">
        <f>O224-P224</f>
        <v>0</v>
      </c>
      <c r="R224" s="20">
        <f t="shared" ref="R224:R226" si="27">P224+L224</f>
        <v>0</v>
      </c>
      <c r="S224" s="20"/>
      <c r="U224" s="20"/>
    </row>
    <row r="225" spans="1:1021" ht="15" customHeight="1">
      <c r="A225" s="10">
        <f t="shared" si="25"/>
        <v>216</v>
      </c>
      <c r="B225" s="21" t="s">
        <v>170</v>
      </c>
      <c r="C225" s="48" t="s">
        <v>19</v>
      </c>
      <c r="D225" s="10"/>
      <c r="E225" s="21" t="s">
        <v>32</v>
      </c>
      <c r="F225" s="22"/>
      <c r="G225" s="19" t="s">
        <v>22</v>
      </c>
      <c r="H225" s="92">
        <v>9</v>
      </c>
      <c r="I225" s="87">
        <v>7</v>
      </c>
      <c r="J225" s="87">
        <v>7</v>
      </c>
      <c r="K225" s="87">
        <v>8861.68</v>
      </c>
      <c r="L225" s="87">
        <v>8861.68</v>
      </c>
      <c r="M225" s="87">
        <f>K225-L225</f>
        <v>0</v>
      </c>
      <c r="N225" s="87">
        <v>5</v>
      </c>
      <c r="O225" s="93">
        <v>22478</v>
      </c>
      <c r="P225" s="93">
        <v>22478</v>
      </c>
      <c r="Q225" s="90">
        <f>O225-P225</f>
        <v>0</v>
      </c>
      <c r="R225" s="20">
        <f t="shared" si="27"/>
        <v>31339.68</v>
      </c>
      <c r="S225" s="20"/>
      <c r="U225" s="20"/>
    </row>
    <row r="226" spans="1:1021" ht="15" customHeight="1">
      <c r="A226" s="10">
        <f t="shared" si="25"/>
        <v>217</v>
      </c>
      <c r="B226" s="21" t="s">
        <v>171</v>
      </c>
      <c r="C226" s="48" t="s">
        <v>19</v>
      </c>
      <c r="D226" s="10"/>
      <c r="E226" s="21" t="s">
        <v>43</v>
      </c>
      <c r="F226" s="23"/>
      <c r="G226" s="19" t="s">
        <v>22</v>
      </c>
      <c r="H226" s="92">
        <v>4</v>
      </c>
      <c r="I226" s="87">
        <v>3</v>
      </c>
      <c r="J226" s="87">
        <v>3</v>
      </c>
      <c r="K226" s="87">
        <v>1936.81</v>
      </c>
      <c r="L226" s="87">
        <v>1936.81</v>
      </c>
      <c r="M226" s="87">
        <f>K226-L226</f>
        <v>0</v>
      </c>
      <c r="N226" s="87">
        <v>6</v>
      </c>
      <c r="O226" s="90">
        <f>13001.01+3181.4</f>
        <v>16182.41</v>
      </c>
      <c r="P226" s="90">
        <f>13001.01+3181.4</f>
        <v>16182.41</v>
      </c>
      <c r="Q226" s="90">
        <f>O226-P226</f>
        <v>0</v>
      </c>
      <c r="R226" s="20">
        <f t="shared" si="27"/>
        <v>18119.22</v>
      </c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</row>
    <row r="227" spans="1:1021" ht="15" customHeight="1">
      <c r="A227" s="10">
        <f t="shared" si="25"/>
        <v>218</v>
      </c>
      <c r="B227" s="21" t="s">
        <v>171</v>
      </c>
      <c r="C227" s="48" t="s">
        <v>19</v>
      </c>
      <c r="D227" s="10"/>
      <c r="E227" s="21" t="s">
        <v>43</v>
      </c>
      <c r="F227" s="22"/>
      <c r="G227" s="19" t="s">
        <v>44</v>
      </c>
      <c r="H227" s="80">
        <v>7</v>
      </c>
      <c r="I227" s="105"/>
      <c r="J227" s="105"/>
      <c r="K227" s="104"/>
      <c r="L227" s="106"/>
      <c r="M227" s="105"/>
      <c r="N227" s="107">
        <v>7</v>
      </c>
      <c r="O227" s="108">
        <v>16185.4</v>
      </c>
      <c r="P227" s="108">
        <v>16185.4</v>
      </c>
      <c r="Q227" s="107">
        <v>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</row>
    <row r="228" spans="1:1021" ht="15" customHeight="1">
      <c r="A228" s="10">
        <f t="shared" si="25"/>
        <v>219</v>
      </c>
      <c r="B228" s="21" t="s">
        <v>246</v>
      </c>
      <c r="C228" s="14"/>
      <c r="D228" s="10"/>
      <c r="E228" s="21"/>
      <c r="F228" s="22"/>
      <c r="G228" s="19" t="s">
        <v>22</v>
      </c>
      <c r="H228" s="80">
        <v>7</v>
      </c>
      <c r="I228" s="105"/>
      <c r="J228" s="105"/>
      <c r="K228" s="104"/>
      <c r="L228" s="106"/>
      <c r="M228" s="87">
        <f>K228-L228</f>
        <v>0</v>
      </c>
      <c r="N228" s="107"/>
      <c r="O228" s="108"/>
      <c r="P228" s="108"/>
      <c r="Q228" s="90">
        <f>O228-P228</f>
        <v>0</v>
      </c>
      <c r="R228" s="20">
        <f t="shared" ref="R228:R230" si="28">P228+L228</f>
        <v>0</v>
      </c>
      <c r="S228" s="20"/>
      <c r="U228" s="20"/>
    </row>
    <row r="229" spans="1:1021" ht="15" customHeight="1">
      <c r="A229" s="10">
        <f t="shared" si="25"/>
        <v>220</v>
      </c>
      <c r="B229" s="21" t="s">
        <v>172</v>
      </c>
      <c r="C229" s="14" t="s">
        <v>19</v>
      </c>
      <c r="D229" s="10"/>
      <c r="E229" s="21" t="s">
        <v>173</v>
      </c>
      <c r="F229" s="23"/>
      <c r="G229" s="19" t="s">
        <v>22</v>
      </c>
      <c r="H229" s="92">
        <v>19</v>
      </c>
      <c r="I229" s="87">
        <v>13</v>
      </c>
      <c r="J229" s="87">
        <v>13</v>
      </c>
      <c r="K229" s="87">
        <f>17083.73+14080.08</f>
        <v>31163.809999999998</v>
      </c>
      <c r="L229" s="87">
        <v>17083.73</v>
      </c>
      <c r="M229" s="87">
        <f>K229-L229</f>
        <v>14080.079999999998</v>
      </c>
      <c r="N229" s="87">
        <v>20</v>
      </c>
      <c r="O229" s="93">
        <f>3366.82+3239.63+22994.3+10231.68+6226.07+5244.86</f>
        <v>51303.360000000001</v>
      </c>
      <c r="P229" s="93">
        <f>3366.82+3239.63+22994.3+10231.68+6226.07</f>
        <v>46058.5</v>
      </c>
      <c r="Q229" s="90">
        <f>O229-P229</f>
        <v>5244.8600000000006</v>
      </c>
      <c r="R229" s="20">
        <f t="shared" si="28"/>
        <v>63142.229999999996</v>
      </c>
      <c r="S229" s="20"/>
      <c r="U229" s="20"/>
    </row>
    <row r="230" spans="1:1021" ht="15" customHeight="1">
      <c r="A230" s="10">
        <f t="shared" si="25"/>
        <v>221</v>
      </c>
      <c r="B230" s="21" t="s">
        <v>174</v>
      </c>
      <c r="C230" s="14" t="s">
        <v>19</v>
      </c>
      <c r="D230" s="10"/>
      <c r="E230" s="21" t="s">
        <v>24</v>
      </c>
      <c r="F230" s="23"/>
      <c r="G230" s="19" t="s">
        <v>22</v>
      </c>
      <c r="H230" s="92">
        <v>2</v>
      </c>
      <c r="I230" s="87"/>
      <c r="J230" s="87"/>
      <c r="K230" s="90"/>
      <c r="L230" s="90"/>
      <c r="M230" s="87">
        <f>K230-L230</f>
        <v>0</v>
      </c>
      <c r="N230" s="87">
        <v>4</v>
      </c>
      <c r="O230" s="93">
        <f>1261.2+6200.86+1261.2</f>
        <v>8723.26</v>
      </c>
      <c r="P230" s="93">
        <f>1261.2+6200.86</f>
        <v>7462.0599999999995</v>
      </c>
      <c r="Q230" s="90">
        <f>O230-P230</f>
        <v>1261.2000000000007</v>
      </c>
      <c r="R230" s="20">
        <f t="shared" si="28"/>
        <v>7462.0599999999995</v>
      </c>
      <c r="S230" s="20"/>
      <c r="U230" s="20"/>
    </row>
    <row r="231" spans="1:1021" ht="15" customHeight="1">
      <c r="A231" s="10">
        <f t="shared" si="25"/>
        <v>222</v>
      </c>
      <c r="B231" s="21" t="s">
        <v>242</v>
      </c>
      <c r="C231" s="14"/>
      <c r="D231" s="10"/>
      <c r="E231" s="21"/>
      <c r="F231" s="23"/>
      <c r="G231" s="19" t="s">
        <v>25</v>
      </c>
      <c r="H231" s="92">
        <v>2</v>
      </c>
      <c r="I231" s="87">
        <v>2</v>
      </c>
      <c r="J231" s="87">
        <v>2</v>
      </c>
      <c r="K231" s="87"/>
      <c r="L231" s="87"/>
      <c r="M231" s="87"/>
      <c r="N231" s="87"/>
      <c r="O231" s="93"/>
      <c r="P231" s="93"/>
      <c r="Q231" s="90"/>
      <c r="R231" s="20"/>
      <c r="S231" s="20"/>
      <c r="U231" s="20"/>
    </row>
    <row r="232" spans="1:1021" ht="15" customHeight="1">
      <c r="A232" s="10">
        <f t="shared" si="25"/>
        <v>223</v>
      </c>
      <c r="B232" s="21" t="s">
        <v>178</v>
      </c>
      <c r="C232" s="14"/>
      <c r="D232" s="10"/>
      <c r="E232" s="21"/>
      <c r="F232" s="23"/>
      <c r="G232" s="19" t="s">
        <v>22</v>
      </c>
      <c r="H232" s="92">
        <v>2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customHeight="1">
      <c r="A233" s="10">
        <f t="shared" si="25"/>
        <v>224</v>
      </c>
      <c r="B233" s="21" t="s">
        <v>175</v>
      </c>
      <c r="C233" s="14"/>
      <c r="D233" s="10"/>
      <c r="E233" s="21"/>
      <c r="F233" s="23"/>
      <c r="G233" s="19" t="s">
        <v>22</v>
      </c>
      <c r="H233" s="92">
        <v>10</v>
      </c>
      <c r="I233" s="87">
        <v>2</v>
      </c>
      <c r="J233" s="87">
        <v>2</v>
      </c>
      <c r="K233" s="90">
        <v>1822.9</v>
      </c>
      <c r="L233" s="90">
        <v>1822.9</v>
      </c>
      <c r="M233" s="87">
        <f>K233-L233</f>
        <v>0</v>
      </c>
      <c r="N233" s="87">
        <v>6</v>
      </c>
      <c r="O233" s="93">
        <v>7300.67</v>
      </c>
      <c r="P233" s="87">
        <v>7300.67</v>
      </c>
      <c r="Q233" s="90">
        <f>O233-P233</f>
        <v>0</v>
      </c>
      <c r="R233" s="20">
        <f t="shared" ref="R233:R234" si="29">P233+L233</f>
        <v>9123.57</v>
      </c>
    </row>
    <row r="234" spans="1:1021" s="3" customFormat="1" ht="15" customHeight="1">
      <c r="A234" s="10">
        <f t="shared" si="25"/>
        <v>225</v>
      </c>
      <c r="B234" s="21" t="s">
        <v>176</v>
      </c>
      <c r="C234" s="14" t="s">
        <v>19</v>
      </c>
      <c r="D234" s="10"/>
      <c r="E234" s="21" t="s">
        <v>177</v>
      </c>
      <c r="F234" s="22"/>
      <c r="G234" s="19" t="s">
        <v>22</v>
      </c>
      <c r="H234" s="92">
        <v>27</v>
      </c>
      <c r="I234" s="87">
        <v>6</v>
      </c>
      <c r="J234" s="87">
        <v>6</v>
      </c>
      <c r="K234" s="90">
        <v>7288.37</v>
      </c>
      <c r="L234" s="90">
        <v>7288.37</v>
      </c>
      <c r="M234" s="87">
        <f>K234-L234</f>
        <v>0</v>
      </c>
      <c r="N234" s="87">
        <v>7</v>
      </c>
      <c r="O234" s="93">
        <v>16371.11</v>
      </c>
      <c r="P234" s="93">
        <v>16371.11</v>
      </c>
      <c r="Q234" s="90">
        <f>O234-P234</f>
        <v>0</v>
      </c>
      <c r="R234" s="20">
        <f t="shared" si="29"/>
        <v>23659.48</v>
      </c>
    </row>
    <row r="235" spans="1:1021" ht="15" customHeight="1">
      <c r="A235" s="10">
        <f t="shared" si="25"/>
        <v>226</v>
      </c>
      <c r="B235" s="21" t="s">
        <v>176</v>
      </c>
      <c r="C235" s="14"/>
      <c r="D235" s="21"/>
      <c r="E235" s="21"/>
      <c r="F235" s="21"/>
      <c r="G235" s="19" t="s">
        <v>33</v>
      </c>
      <c r="H235" s="80">
        <v>16</v>
      </c>
      <c r="I235" s="103"/>
      <c r="J235" s="103"/>
      <c r="K235" s="104"/>
      <c r="L235" s="104"/>
      <c r="M235" s="84"/>
      <c r="N235" s="155">
        <v>17</v>
      </c>
      <c r="O235" s="186">
        <v>36560.58</v>
      </c>
      <c r="P235" s="186">
        <v>36560.58</v>
      </c>
      <c r="Q235" s="84"/>
      <c r="R235" s="20"/>
      <c r="S235" s="20"/>
      <c r="U235" s="20"/>
    </row>
    <row r="236" spans="1:1021" ht="15" customHeight="1">
      <c r="A236" s="10">
        <f t="shared" si="25"/>
        <v>227</v>
      </c>
      <c r="B236" s="21" t="s">
        <v>178</v>
      </c>
      <c r="C236" s="14"/>
      <c r="D236" s="10"/>
      <c r="E236" s="21"/>
      <c r="F236" s="22"/>
      <c r="G236" s="19" t="s">
        <v>44</v>
      </c>
      <c r="H236" s="80">
        <v>9</v>
      </c>
      <c r="I236" s="105">
        <v>1</v>
      </c>
      <c r="J236" s="105">
        <v>1</v>
      </c>
      <c r="K236" s="104">
        <v>2312.1999999999998</v>
      </c>
      <c r="L236" s="106">
        <v>2312.1999999999998</v>
      </c>
      <c r="M236" s="105"/>
      <c r="N236" s="107">
        <v>4</v>
      </c>
      <c r="O236" s="108">
        <v>12667.4</v>
      </c>
      <c r="P236" s="108">
        <v>12667.4</v>
      </c>
      <c r="Q236" s="107">
        <v>0</v>
      </c>
      <c r="R236" s="20"/>
      <c r="S236" s="20"/>
      <c r="U236" s="20"/>
    </row>
    <row r="237" spans="1:1021" ht="15" customHeight="1">
      <c r="A237" s="10">
        <f t="shared" si="25"/>
        <v>228</v>
      </c>
      <c r="B237" s="21" t="s">
        <v>179</v>
      </c>
      <c r="C237" s="14" t="s">
        <v>19</v>
      </c>
      <c r="D237" s="10"/>
      <c r="E237" s="21" t="s">
        <v>24</v>
      </c>
      <c r="F237" s="23"/>
      <c r="G237" s="19" t="s">
        <v>22</v>
      </c>
      <c r="H237" s="92">
        <v>4</v>
      </c>
      <c r="I237" s="87">
        <v>2</v>
      </c>
      <c r="J237" s="87">
        <v>2</v>
      </c>
      <c r="K237" s="87">
        <v>3000.29</v>
      </c>
      <c r="L237" s="87">
        <v>3000.29</v>
      </c>
      <c r="M237" s="87">
        <f>K237-L237</f>
        <v>0</v>
      </c>
      <c r="N237" s="87">
        <v>4</v>
      </c>
      <c r="O237" s="93">
        <f>8730.25+2178.94</f>
        <v>10909.19</v>
      </c>
      <c r="P237" s="93">
        <f>8730.25+2178.94</f>
        <v>10909.19</v>
      </c>
      <c r="Q237" s="90">
        <f>O237-P237</f>
        <v>0</v>
      </c>
      <c r="R237" s="20">
        <f>P237+L237</f>
        <v>13909.48</v>
      </c>
      <c r="S237" s="20"/>
      <c r="U237" s="20"/>
    </row>
    <row r="238" spans="1:1021" s="18" customFormat="1" ht="15" customHeight="1">
      <c r="A238" s="10">
        <f t="shared" si="25"/>
        <v>229</v>
      </c>
      <c r="B238" s="21" t="s">
        <v>179</v>
      </c>
      <c r="C238" s="14" t="s">
        <v>19</v>
      </c>
      <c r="D238" s="10"/>
      <c r="E238" s="21" t="s">
        <v>24</v>
      </c>
      <c r="F238" s="22"/>
      <c r="G238" s="19" t="s">
        <v>25</v>
      </c>
      <c r="H238" s="80">
        <v>5</v>
      </c>
      <c r="I238" s="104"/>
      <c r="J238" s="104"/>
      <c r="K238" s="104"/>
      <c r="L238" s="104"/>
      <c r="M238" s="104"/>
      <c r="N238" s="104">
        <v>1</v>
      </c>
      <c r="O238" s="121"/>
      <c r="P238" s="121"/>
      <c r="Q238" s="104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</row>
    <row r="239" spans="1:1021" ht="15" customHeight="1">
      <c r="A239" s="10">
        <f t="shared" si="25"/>
        <v>230</v>
      </c>
      <c r="B239" s="21" t="s">
        <v>180</v>
      </c>
      <c r="C239" s="14" t="s">
        <v>19</v>
      </c>
      <c r="D239" s="10"/>
      <c r="E239" s="21" t="s">
        <v>24</v>
      </c>
      <c r="F239" s="23"/>
      <c r="G239" s="19" t="s">
        <v>22</v>
      </c>
      <c r="H239" s="92">
        <v>21</v>
      </c>
      <c r="I239" s="87">
        <v>15</v>
      </c>
      <c r="J239" s="87">
        <v>15</v>
      </c>
      <c r="K239" s="87">
        <v>19029.91</v>
      </c>
      <c r="L239" s="87"/>
      <c r="M239" s="87">
        <f>K239-L239</f>
        <v>19029.91</v>
      </c>
      <c r="N239" s="87">
        <v>27</v>
      </c>
      <c r="O239" s="93">
        <f>62143.82+3479.35+15424.27+16073.92</f>
        <v>97121.36</v>
      </c>
      <c r="P239" s="93">
        <v>62143.82</v>
      </c>
      <c r="Q239" s="90">
        <f>O239-P239</f>
        <v>34977.54</v>
      </c>
      <c r="R239" s="20">
        <f>P239+L239</f>
        <v>62143.82</v>
      </c>
      <c r="S239" s="20"/>
      <c r="T239" s="18"/>
      <c r="U239" s="20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18"/>
      <c r="AMA239" s="18"/>
      <c r="AMB239" s="18"/>
      <c r="AMC239" s="18"/>
      <c r="AMD239" s="18"/>
      <c r="AME239" s="18"/>
      <c r="AMF239" s="18"/>
      <c r="AMG239" s="18"/>
    </row>
    <row r="240" spans="1:1021" s="3" customFormat="1" ht="15" customHeight="1">
      <c r="A240" s="10">
        <f t="shared" si="25"/>
        <v>231</v>
      </c>
      <c r="B240" s="21" t="s">
        <v>180</v>
      </c>
      <c r="C240" s="14" t="s">
        <v>19</v>
      </c>
      <c r="D240" s="10"/>
      <c r="E240" s="21" t="s">
        <v>24</v>
      </c>
      <c r="F240" s="22"/>
      <c r="G240" s="19" t="s">
        <v>25</v>
      </c>
      <c r="H240" s="80">
        <v>7</v>
      </c>
      <c r="I240" s="104"/>
      <c r="J240" s="104"/>
      <c r="K240" s="104"/>
      <c r="L240" s="104"/>
      <c r="M240" s="104"/>
      <c r="N240" s="104">
        <v>2</v>
      </c>
      <c r="O240" s="121"/>
      <c r="P240" s="121"/>
      <c r="Q240" s="104"/>
      <c r="R240" s="18"/>
    </row>
    <row r="241" spans="1:21" s="3" customFormat="1" ht="15" customHeight="1">
      <c r="A241" s="10">
        <f t="shared" si="25"/>
        <v>232</v>
      </c>
      <c r="B241" s="21" t="s">
        <v>181</v>
      </c>
      <c r="C241" s="14"/>
      <c r="D241" s="11"/>
      <c r="E241" s="21"/>
      <c r="F241" s="23"/>
      <c r="G241" s="19" t="s">
        <v>25</v>
      </c>
      <c r="H241" s="116">
        <v>5</v>
      </c>
      <c r="I241" s="87">
        <v>1</v>
      </c>
      <c r="J241" s="87">
        <v>1</v>
      </c>
      <c r="K241" s="87"/>
      <c r="L241" s="87"/>
      <c r="M241" s="87"/>
      <c r="N241" s="146">
        <v>4</v>
      </c>
      <c r="O241" s="147"/>
      <c r="P241" s="146"/>
      <c r="Q241" s="90"/>
    </row>
    <row r="242" spans="1:21" s="3" customFormat="1" ht="15" customHeight="1">
      <c r="A242" s="10">
        <f t="shared" si="25"/>
        <v>233</v>
      </c>
      <c r="B242" s="21" t="s">
        <v>255</v>
      </c>
      <c r="C242" s="14"/>
      <c r="D242" s="10"/>
      <c r="E242" s="21"/>
      <c r="F242" s="23"/>
      <c r="G242" s="19" t="s">
        <v>25</v>
      </c>
      <c r="H242" s="92">
        <v>1</v>
      </c>
      <c r="I242" s="87"/>
      <c r="J242" s="87"/>
      <c r="K242" s="87"/>
      <c r="L242" s="87"/>
      <c r="M242" s="87"/>
      <c r="N242" s="146"/>
      <c r="O242" s="146"/>
      <c r="P242" s="146"/>
      <c r="Q242" s="90"/>
      <c r="R242" s="20"/>
      <c r="S242" s="20"/>
      <c r="U242" s="20"/>
    </row>
    <row r="243" spans="1:21" s="18" customFormat="1" ht="15" customHeight="1">
      <c r="A243" s="10">
        <f t="shared" si="25"/>
        <v>234</v>
      </c>
      <c r="B243" s="29" t="s">
        <v>182</v>
      </c>
      <c r="C243" s="14"/>
      <c r="D243" s="10"/>
      <c r="E243" s="21"/>
      <c r="F243" s="22"/>
      <c r="G243" s="19" t="s">
        <v>22</v>
      </c>
      <c r="H243" s="92">
        <v>24</v>
      </c>
      <c r="I243" s="87">
        <v>15</v>
      </c>
      <c r="J243" s="87">
        <v>15</v>
      </c>
      <c r="K243" s="87">
        <v>6083.91</v>
      </c>
      <c r="L243" s="87"/>
      <c r="M243" s="87">
        <f>K243-L243</f>
        <v>6083.91</v>
      </c>
      <c r="N243" s="146">
        <v>21</v>
      </c>
      <c r="O243" s="146">
        <f>15084.13+5917.85+987.87+987.87+3302.26</f>
        <v>26279.979999999996</v>
      </c>
      <c r="P243" s="146">
        <f>15084.13+5917.85</f>
        <v>21001.98</v>
      </c>
      <c r="Q243" s="90">
        <f>O243-P243</f>
        <v>5277.9999999999964</v>
      </c>
      <c r="R243" s="20">
        <f t="shared" ref="R243:R245" si="30">P243+L243</f>
        <v>21001.98</v>
      </c>
      <c r="S243" s="20"/>
      <c r="U243" s="20"/>
    </row>
    <row r="244" spans="1:21" s="18" customFormat="1" ht="15" customHeight="1">
      <c r="A244" s="10">
        <f t="shared" si="25"/>
        <v>235</v>
      </c>
      <c r="B244" s="21" t="s">
        <v>183</v>
      </c>
      <c r="C244" s="14" t="s">
        <v>19</v>
      </c>
      <c r="D244" s="10"/>
      <c r="E244" s="21" t="s">
        <v>24</v>
      </c>
      <c r="F244" s="22"/>
      <c r="G244" s="19" t="s">
        <v>22</v>
      </c>
      <c r="H244" s="92">
        <v>15</v>
      </c>
      <c r="I244" s="87">
        <v>6</v>
      </c>
      <c r="J244" s="87">
        <v>6</v>
      </c>
      <c r="K244" s="87">
        <f>2249.14+815.79+4406.49</f>
        <v>7471.42</v>
      </c>
      <c r="L244" s="87">
        <f>2249.14+815.79</f>
        <v>3064.93</v>
      </c>
      <c r="M244" s="87">
        <f>K244-L244</f>
        <v>4406.49</v>
      </c>
      <c r="N244" s="146">
        <v>15</v>
      </c>
      <c r="O244" s="147">
        <f>714.68+28225.49+2707.74+4471.33+10348.11</f>
        <v>46467.350000000006</v>
      </c>
      <c r="P244" s="147">
        <f>714.68+28225.49+2707.74+4471.33+10348.11</f>
        <v>46467.350000000006</v>
      </c>
      <c r="Q244" s="90">
        <f>O244-P244</f>
        <v>0</v>
      </c>
      <c r="R244" s="20">
        <f t="shared" si="30"/>
        <v>49532.280000000006</v>
      </c>
      <c r="S244" s="20"/>
      <c r="U244" s="20"/>
    </row>
    <row r="245" spans="1:21" s="18" customFormat="1" ht="15" customHeight="1">
      <c r="A245" s="10">
        <f t="shared" si="25"/>
        <v>236</v>
      </c>
      <c r="B245" s="21" t="s">
        <v>184</v>
      </c>
      <c r="C245" s="14"/>
      <c r="D245" s="10"/>
      <c r="E245" s="21"/>
      <c r="F245" s="23"/>
      <c r="G245" s="19" t="s">
        <v>22</v>
      </c>
      <c r="H245" s="92">
        <v>1</v>
      </c>
      <c r="I245" s="87"/>
      <c r="J245" s="87"/>
      <c r="K245" s="87"/>
      <c r="L245" s="87"/>
      <c r="M245" s="87">
        <f>K245-L245</f>
        <v>0</v>
      </c>
      <c r="N245" s="146"/>
      <c r="O245" s="147"/>
      <c r="P245" s="146"/>
      <c r="Q245" s="90">
        <f>O245-P245</f>
        <v>0</v>
      </c>
      <c r="R245" s="20">
        <f t="shared" si="30"/>
        <v>0</v>
      </c>
      <c r="S245" s="20"/>
      <c r="U245" s="20"/>
    </row>
    <row r="246" spans="1:21" s="18" customFormat="1" ht="15" customHeight="1">
      <c r="A246" s="10">
        <f t="shared" si="25"/>
        <v>237</v>
      </c>
      <c r="B246" s="21" t="s">
        <v>184</v>
      </c>
      <c r="C246" s="42" t="s">
        <v>19</v>
      </c>
      <c r="D246" s="43"/>
      <c r="E246" s="21" t="s">
        <v>24</v>
      </c>
      <c r="F246" s="52"/>
      <c r="G246" s="19" t="s">
        <v>25</v>
      </c>
      <c r="H246" s="167">
        <v>6</v>
      </c>
      <c r="I246" s="104"/>
      <c r="J246" s="104"/>
      <c r="K246" s="104"/>
      <c r="L246" s="104"/>
      <c r="M246" s="104"/>
      <c r="N246" s="104">
        <v>3</v>
      </c>
      <c r="O246" s="121"/>
      <c r="P246" s="104"/>
      <c r="Q246" s="104"/>
    </row>
    <row r="247" spans="1:21" s="3" customFormat="1" ht="15" customHeight="1">
      <c r="A247" s="10">
        <f t="shared" si="25"/>
        <v>238</v>
      </c>
      <c r="B247" s="21" t="s">
        <v>185</v>
      </c>
      <c r="C247" s="14" t="s">
        <v>19</v>
      </c>
      <c r="D247" s="21"/>
      <c r="E247" s="21" t="s">
        <v>24</v>
      </c>
      <c r="F247" s="21"/>
      <c r="G247" s="19" t="s">
        <v>25</v>
      </c>
      <c r="H247" s="80"/>
      <c r="I247" s="84"/>
      <c r="J247" s="84"/>
      <c r="K247" s="94"/>
      <c r="L247" s="94"/>
      <c r="M247" s="84"/>
      <c r="N247" s="84"/>
      <c r="O247" s="84"/>
      <c r="P247" s="84"/>
      <c r="Q247" s="84"/>
    </row>
    <row r="248" spans="1:21" s="3" customFormat="1" ht="15" customHeight="1">
      <c r="A248" s="10">
        <f t="shared" si="25"/>
        <v>239</v>
      </c>
      <c r="B248" s="21" t="s">
        <v>186</v>
      </c>
      <c r="C248" s="14"/>
      <c r="D248" s="21"/>
      <c r="E248" s="21"/>
      <c r="F248" s="22"/>
      <c r="G248" s="19" t="s">
        <v>22</v>
      </c>
      <c r="H248" s="92">
        <v>11</v>
      </c>
      <c r="I248" s="87"/>
      <c r="J248" s="87"/>
      <c r="K248" s="187"/>
      <c r="L248" s="187"/>
      <c r="M248" s="87">
        <f>K248-L248</f>
        <v>0</v>
      </c>
      <c r="N248" s="87">
        <v>6</v>
      </c>
      <c r="O248" s="87">
        <v>5738.55</v>
      </c>
      <c r="P248" s="87">
        <v>5738.55</v>
      </c>
      <c r="Q248" s="90">
        <f>O248-P248</f>
        <v>0</v>
      </c>
      <c r="R248" s="20">
        <f t="shared" ref="R248:R249" si="31">P248+L248</f>
        <v>5738.55</v>
      </c>
      <c r="S248" s="20"/>
      <c r="U248" s="20"/>
    </row>
    <row r="249" spans="1:21" s="3" customFormat="1" ht="15" customHeight="1">
      <c r="A249" s="10">
        <f t="shared" si="25"/>
        <v>240</v>
      </c>
      <c r="B249" s="21" t="s">
        <v>187</v>
      </c>
      <c r="C249" s="14" t="s">
        <v>19</v>
      </c>
      <c r="D249" s="10"/>
      <c r="E249" s="21" t="s">
        <v>188</v>
      </c>
      <c r="F249" s="23"/>
      <c r="G249" s="19" t="s">
        <v>22</v>
      </c>
      <c r="H249" s="92">
        <v>14</v>
      </c>
      <c r="I249" s="87">
        <v>15</v>
      </c>
      <c r="J249" s="87">
        <v>15</v>
      </c>
      <c r="K249" s="87">
        <f>21476.71+15714.73</f>
        <v>37191.440000000002</v>
      </c>
      <c r="L249" s="87">
        <v>21476.71</v>
      </c>
      <c r="M249" s="87">
        <f>K249-L249</f>
        <v>15714.730000000003</v>
      </c>
      <c r="N249" s="87">
        <v>10</v>
      </c>
      <c r="O249" s="90">
        <f>16329.66+8180.87</f>
        <v>24510.53</v>
      </c>
      <c r="P249" s="90">
        <f>16329.66+8180.87</f>
        <v>24510.53</v>
      </c>
      <c r="Q249" s="90">
        <f>O249-P249</f>
        <v>0</v>
      </c>
      <c r="R249" s="20">
        <f t="shared" si="31"/>
        <v>45987.24</v>
      </c>
      <c r="S249" s="20"/>
      <c r="U249" s="20"/>
    </row>
    <row r="250" spans="1:21" s="3" customFormat="1" ht="15" customHeight="1">
      <c r="A250" s="10">
        <f t="shared" si="25"/>
        <v>241</v>
      </c>
      <c r="B250" s="21" t="s">
        <v>189</v>
      </c>
      <c r="C250" s="14"/>
      <c r="D250" s="10"/>
      <c r="E250" s="21"/>
      <c r="F250" s="23"/>
      <c r="G250" s="19" t="s">
        <v>25</v>
      </c>
      <c r="H250" s="80"/>
      <c r="I250" s="84"/>
      <c r="J250" s="84"/>
      <c r="K250" s="84"/>
      <c r="L250" s="84"/>
      <c r="M250" s="84"/>
      <c r="N250" s="84">
        <v>1</v>
      </c>
      <c r="O250" s="84"/>
      <c r="P250" s="84"/>
      <c r="Q250" s="138"/>
      <c r="R250" s="18"/>
    </row>
    <row r="251" spans="1:21" s="3" customFormat="1" ht="15" customHeight="1">
      <c r="A251" s="10">
        <f t="shared" si="25"/>
        <v>242</v>
      </c>
      <c r="B251" s="21" t="s">
        <v>190</v>
      </c>
      <c r="C251" s="14" t="s">
        <v>19</v>
      </c>
      <c r="D251" s="10"/>
      <c r="E251" s="21" t="s">
        <v>24</v>
      </c>
      <c r="F251" s="23"/>
      <c r="G251" s="19" t="s">
        <v>22</v>
      </c>
      <c r="H251" s="92">
        <v>5</v>
      </c>
      <c r="I251" s="87"/>
      <c r="J251" s="87"/>
      <c r="K251" s="87"/>
      <c r="L251" s="87"/>
      <c r="M251" s="87">
        <f>K251-L251</f>
        <v>0</v>
      </c>
      <c r="N251" s="87">
        <v>9</v>
      </c>
      <c r="O251" s="87">
        <f>2370.9+9635.1</f>
        <v>12006</v>
      </c>
      <c r="P251" s="87">
        <f>2370.9+9635.1</f>
        <v>12006</v>
      </c>
      <c r="Q251" s="90">
        <f>O251-P251</f>
        <v>0</v>
      </c>
      <c r="R251" s="20">
        <f t="shared" ref="R251:R252" si="32">P251+L251</f>
        <v>12006</v>
      </c>
      <c r="S251" s="20"/>
      <c r="U251" s="20"/>
    </row>
    <row r="252" spans="1:21" s="3" customFormat="1" ht="15" customHeight="1">
      <c r="A252" s="10">
        <f t="shared" si="25"/>
        <v>243</v>
      </c>
      <c r="B252" s="21" t="s">
        <v>191</v>
      </c>
      <c r="C252" s="14" t="s">
        <v>19</v>
      </c>
      <c r="D252" s="10"/>
      <c r="E252" s="21" t="s">
        <v>24</v>
      </c>
      <c r="F252" s="23"/>
      <c r="G252" s="19" t="s">
        <v>22</v>
      </c>
      <c r="H252" s="92">
        <v>10</v>
      </c>
      <c r="I252" s="87">
        <v>5</v>
      </c>
      <c r="J252" s="87">
        <v>5</v>
      </c>
      <c r="K252" s="90">
        <f>644.6+7610.19</f>
        <v>8254.7899999999991</v>
      </c>
      <c r="L252" s="90">
        <v>644.6</v>
      </c>
      <c r="M252" s="87">
        <f>K252-L252</f>
        <v>7610.1899999999987</v>
      </c>
      <c r="N252" s="87">
        <v>8</v>
      </c>
      <c r="O252" s="99">
        <f>15351.02+8013.74+5594.11</f>
        <v>28958.870000000003</v>
      </c>
      <c r="P252" s="99">
        <f>15351.02+8013.74</f>
        <v>23364.760000000002</v>
      </c>
      <c r="Q252" s="90">
        <f>O252-P252</f>
        <v>5594.1100000000006</v>
      </c>
      <c r="R252" s="20">
        <f t="shared" si="32"/>
        <v>24009.360000000001</v>
      </c>
      <c r="S252" s="20"/>
      <c r="U252" s="20"/>
    </row>
    <row r="253" spans="1:21" s="3" customFormat="1" ht="15" customHeight="1">
      <c r="A253" s="10">
        <f t="shared" si="25"/>
        <v>244</v>
      </c>
      <c r="B253" s="21" t="s">
        <v>192</v>
      </c>
      <c r="C253" s="14"/>
      <c r="D253" s="10"/>
      <c r="E253" s="21"/>
      <c r="F253" s="22"/>
      <c r="G253" s="19" t="s">
        <v>33</v>
      </c>
      <c r="H253" s="80"/>
      <c r="I253" s="84"/>
      <c r="J253" s="84"/>
      <c r="K253" s="138"/>
      <c r="L253" s="138"/>
      <c r="M253" s="84"/>
      <c r="N253" s="84"/>
      <c r="O253" s="95"/>
      <c r="P253" s="84"/>
      <c r="Q253" s="138"/>
      <c r="R253" s="18"/>
    </row>
    <row r="254" spans="1:21" s="3" customFormat="1" ht="15" customHeight="1">
      <c r="A254" s="10">
        <f t="shared" si="25"/>
        <v>245</v>
      </c>
      <c r="B254" s="21" t="s">
        <v>192</v>
      </c>
      <c r="C254" s="14"/>
      <c r="D254" s="10"/>
      <c r="E254" s="21"/>
      <c r="F254" s="23"/>
      <c r="G254" s="19" t="s">
        <v>25</v>
      </c>
      <c r="H254" s="80">
        <v>9</v>
      </c>
      <c r="I254" s="84"/>
      <c r="J254" s="84"/>
      <c r="K254" s="84"/>
      <c r="L254" s="84"/>
      <c r="M254" s="84"/>
      <c r="N254" s="84">
        <v>4</v>
      </c>
      <c r="O254" s="95"/>
      <c r="P254" s="95"/>
      <c r="Q254" s="138"/>
      <c r="R254" s="18"/>
    </row>
    <row r="255" spans="1:21" s="3" customFormat="1" ht="15" customHeight="1">
      <c r="A255" s="10">
        <f t="shared" si="25"/>
        <v>246</v>
      </c>
      <c r="B255" s="21" t="s">
        <v>192</v>
      </c>
      <c r="C255" s="14"/>
      <c r="D255" s="10"/>
      <c r="E255" s="21"/>
      <c r="F255" s="23"/>
      <c r="G255" s="19" t="s">
        <v>22</v>
      </c>
      <c r="H255" s="92">
        <v>10</v>
      </c>
      <c r="I255" s="87">
        <v>3</v>
      </c>
      <c r="J255" s="87">
        <v>3</v>
      </c>
      <c r="K255" s="90">
        <v>4506.6400000000003</v>
      </c>
      <c r="L255" s="90">
        <v>4506.6400000000003</v>
      </c>
      <c r="M255" s="87">
        <f>K255-L255</f>
        <v>0</v>
      </c>
      <c r="N255" s="87">
        <v>15</v>
      </c>
      <c r="O255" s="99">
        <f>5645.63+7778.64</f>
        <v>13424.27</v>
      </c>
      <c r="P255" s="99">
        <f>5645.63+7778.64</f>
        <v>13424.27</v>
      </c>
      <c r="Q255" s="90">
        <f>O255-P255</f>
        <v>0</v>
      </c>
      <c r="R255" s="20">
        <f>P255+L255</f>
        <v>17930.91</v>
      </c>
      <c r="S255" s="20"/>
      <c r="U255" s="20"/>
    </row>
    <row r="256" spans="1:21" s="3" customFormat="1" ht="15" customHeight="1">
      <c r="A256" s="10">
        <f t="shared" si="25"/>
        <v>247</v>
      </c>
      <c r="B256" s="21" t="s">
        <v>192</v>
      </c>
      <c r="C256" s="14"/>
      <c r="D256" s="10"/>
      <c r="E256" s="21"/>
      <c r="F256" s="23"/>
      <c r="G256" s="19" t="s">
        <v>47</v>
      </c>
      <c r="H256" s="92">
        <v>1</v>
      </c>
      <c r="I256" s="87"/>
      <c r="J256" s="87"/>
      <c r="K256" s="90"/>
      <c r="L256" s="90"/>
      <c r="M256" s="87"/>
      <c r="N256" s="87"/>
      <c r="O256" s="93"/>
      <c r="P256" s="93"/>
      <c r="Q256" s="90"/>
      <c r="R256" s="18"/>
    </row>
    <row r="257" spans="1:1021" s="3" customFormat="1" ht="15" customHeight="1">
      <c r="A257" s="10">
        <f t="shared" si="25"/>
        <v>248</v>
      </c>
      <c r="B257" s="21" t="s">
        <v>192</v>
      </c>
      <c r="C257" s="14"/>
      <c r="D257" s="10"/>
      <c r="E257" s="21"/>
      <c r="F257" s="23"/>
      <c r="G257" s="19" t="s">
        <v>21</v>
      </c>
      <c r="H257" s="92"/>
      <c r="I257" s="87"/>
      <c r="J257" s="87"/>
      <c r="K257" s="87"/>
      <c r="L257" s="87"/>
      <c r="M257" s="87"/>
      <c r="N257" s="87"/>
      <c r="O257" s="99"/>
      <c r="P257" s="90"/>
      <c r="Q257" s="90"/>
    </row>
    <row r="258" spans="1:1021" s="3" customFormat="1" ht="15" customHeight="1">
      <c r="A258" s="10">
        <f t="shared" si="25"/>
        <v>249</v>
      </c>
      <c r="B258" s="54" t="s">
        <v>193</v>
      </c>
      <c r="C258" s="14"/>
      <c r="D258" s="10"/>
      <c r="E258" s="21"/>
      <c r="F258" s="22"/>
      <c r="G258" s="19" t="s">
        <v>25</v>
      </c>
      <c r="H258" s="80"/>
      <c r="I258" s="104"/>
      <c r="J258" s="104"/>
      <c r="K258" s="104"/>
      <c r="L258" s="104"/>
      <c r="M258" s="104"/>
      <c r="N258" s="104"/>
      <c r="O258" s="104"/>
      <c r="P258" s="104"/>
      <c r="Q258" s="104"/>
      <c r="R258" s="18"/>
    </row>
    <row r="259" spans="1:1021" s="3" customFormat="1" ht="15" customHeight="1">
      <c r="A259" s="10">
        <f t="shared" si="25"/>
        <v>250</v>
      </c>
      <c r="B259" s="21" t="s">
        <v>194</v>
      </c>
      <c r="C259" s="14" t="s">
        <v>19</v>
      </c>
      <c r="D259" s="10"/>
      <c r="E259" s="35" t="s">
        <v>24</v>
      </c>
      <c r="F259" s="22"/>
      <c r="G259" s="19" t="s">
        <v>25</v>
      </c>
      <c r="H259" s="80"/>
      <c r="I259" s="104"/>
      <c r="J259" s="104"/>
      <c r="K259" s="104"/>
      <c r="L259" s="104"/>
      <c r="M259" s="104"/>
      <c r="N259" s="104"/>
      <c r="O259" s="104"/>
      <c r="P259" s="104"/>
      <c r="Q259" s="104"/>
      <c r="R259" s="20"/>
      <c r="S259" s="20"/>
      <c r="U259" s="20"/>
    </row>
    <row r="260" spans="1:1021" s="3" customFormat="1" ht="15" customHeight="1">
      <c r="A260" s="10">
        <f t="shared" si="25"/>
        <v>251</v>
      </c>
      <c r="B260" s="21" t="s">
        <v>195</v>
      </c>
      <c r="C260" s="14" t="s">
        <v>19</v>
      </c>
      <c r="D260" s="10"/>
      <c r="E260" s="21" t="s">
        <v>196</v>
      </c>
      <c r="F260" s="23"/>
      <c r="G260" s="19" t="s">
        <v>22</v>
      </c>
      <c r="H260" s="92">
        <v>43</v>
      </c>
      <c r="I260" s="87">
        <v>7</v>
      </c>
      <c r="J260" s="87">
        <v>7</v>
      </c>
      <c r="K260" s="87">
        <v>13060.31</v>
      </c>
      <c r="L260" s="87">
        <v>13060.31</v>
      </c>
      <c r="M260" s="87">
        <f>K260-L260</f>
        <v>0</v>
      </c>
      <c r="N260" s="87">
        <v>48</v>
      </c>
      <c r="O260" s="99">
        <v>130547.43</v>
      </c>
      <c r="P260" s="99">
        <v>130547.43</v>
      </c>
      <c r="Q260" s="90">
        <f>O260-P260</f>
        <v>0</v>
      </c>
      <c r="R260" s="20">
        <f t="shared" ref="R260:R261" si="33">P260+L260</f>
        <v>143607.74</v>
      </c>
      <c r="S260" s="20"/>
      <c r="U260" s="20"/>
    </row>
    <row r="261" spans="1:1021" s="3" customFormat="1" ht="15" customHeight="1">
      <c r="A261" s="10">
        <f t="shared" si="25"/>
        <v>252</v>
      </c>
      <c r="B261" s="21" t="s">
        <v>197</v>
      </c>
      <c r="C261" s="14" t="s">
        <v>54</v>
      </c>
      <c r="D261" s="10" t="s">
        <v>69</v>
      </c>
      <c r="E261" s="21" t="s">
        <v>24</v>
      </c>
      <c r="F261" s="23"/>
      <c r="G261" s="19" t="s">
        <v>22</v>
      </c>
      <c r="H261" s="116">
        <v>12</v>
      </c>
      <c r="I261" s="117"/>
      <c r="J261" s="117"/>
      <c r="K261" s="117"/>
      <c r="L261" s="117"/>
      <c r="M261" s="87">
        <f>K261-L261</f>
        <v>0</v>
      </c>
      <c r="N261" s="117">
        <v>10</v>
      </c>
      <c r="O261" s="118">
        <f>25523.81+1114.06</f>
        <v>26637.870000000003</v>
      </c>
      <c r="P261" s="118">
        <f>25523.81+1114.06</f>
        <v>26637.870000000003</v>
      </c>
      <c r="Q261" s="90">
        <f>O261-P261</f>
        <v>0</v>
      </c>
      <c r="R261" s="20">
        <f t="shared" si="33"/>
        <v>26637.870000000003</v>
      </c>
    </row>
    <row r="262" spans="1:1021" s="3" customFormat="1" ht="15" customHeight="1">
      <c r="A262" s="10">
        <f t="shared" si="25"/>
        <v>253</v>
      </c>
      <c r="B262" s="21" t="s">
        <v>197</v>
      </c>
      <c r="C262" s="14" t="s">
        <v>54</v>
      </c>
      <c r="D262" s="10" t="s">
        <v>69</v>
      </c>
      <c r="E262" s="21" t="s">
        <v>24</v>
      </c>
      <c r="F262" s="21"/>
      <c r="G262" s="19" t="s">
        <v>25</v>
      </c>
      <c r="H262" s="80"/>
      <c r="I262" s="84"/>
      <c r="J262" s="84"/>
      <c r="K262" s="84"/>
      <c r="L262" s="84"/>
      <c r="M262" s="84"/>
      <c r="N262" s="155"/>
      <c r="O262" s="155"/>
      <c r="P262" s="155"/>
      <c r="Q262" s="84"/>
      <c r="R262" s="20"/>
      <c r="S262" s="20"/>
      <c r="U262" s="20"/>
    </row>
    <row r="263" spans="1:1021" s="3" customFormat="1" ht="15" customHeight="1">
      <c r="A263" s="10">
        <f t="shared" si="25"/>
        <v>254</v>
      </c>
      <c r="B263" s="21" t="s">
        <v>198</v>
      </c>
      <c r="C263" s="14" t="s">
        <v>19</v>
      </c>
      <c r="D263" s="10"/>
      <c r="E263" s="21" t="s">
        <v>199</v>
      </c>
      <c r="F263" s="23"/>
      <c r="G263" s="19" t="s">
        <v>22</v>
      </c>
      <c r="H263" s="92"/>
      <c r="I263" s="87"/>
      <c r="J263" s="87"/>
      <c r="K263" s="87"/>
      <c r="L263" s="87"/>
      <c r="M263" s="87">
        <f>K263-L263</f>
        <v>0</v>
      </c>
      <c r="N263" s="87"/>
      <c r="O263" s="99"/>
      <c r="P263" s="99"/>
      <c r="Q263" s="90">
        <f>O263-P263</f>
        <v>0</v>
      </c>
      <c r="R263" s="20">
        <f>P263+L263</f>
        <v>0</v>
      </c>
    </row>
    <row r="264" spans="1:1021" s="3" customFormat="1" ht="15" customHeight="1">
      <c r="A264" s="10">
        <f t="shared" si="25"/>
        <v>255</v>
      </c>
      <c r="B264" s="21" t="s">
        <v>198</v>
      </c>
      <c r="C264" s="14" t="s">
        <v>19</v>
      </c>
      <c r="D264" s="10"/>
      <c r="E264" s="21" t="s">
        <v>199</v>
      </c>
      <c r="F264" s="22"/>
      <c r="G264" s="19" t="s">
        <v>21</v>
      </c>
      <c r="H264" s="80"/>
      <c r="I264" s="115"/>
      <c r="J264" s="127"/>
      <c r="K264" s="143"/>
      <c r="L264" s="143"/>
      <c r="M264" s="127"/>
      <c r="N264" s="84"/>
      <c r="O264" s="95"/>
      <c r="P264" s="95"/>
      <c r="Q264" s="84"/>
      <c r="R264" s="18"/>
    </row>
    <row r="265" spans="1:1021" s="3" customFormat="1" ht="15" customHeight="1">
      <c r="A265" s="10">
        <f t="shared" si="25"/>
        <v>256</v>
      </c>
      <c r="B265" s="21" t="s">
        <v>200</v>
      </c>
      <c r="C265" s="14" t="s">
        <v>19</v>
      </c>
      <c r="D265" s="10"/>
      <c r="E265" s="21" t="s">
        <v>78</v>
      </c>
      <c r="F265" s="34"/>
      <c r="G265" s="19" t="s">
        <v>22</v>
      </c>
      <c r="H265" s="80"/>
      <c r="I265" s="115"/>
      <c r="J265" s="127"/>
      <c r="K265" s="143"/>
      <c r="L265" s="143"/>
      <c r="M265" s="127"/>
      <c r="N265" s="84">
        <v>1</v>
      </c>
      <c r="O265" s="138">
        <v>1344.7</v>
      </c>
      <c r="P265" s="138">
        <v>1344.7</v>
      </c>
      <c r="Q265" s="90">
        <f>O265-P265</f>
        <v>0</v>
      </c>
      <c r="R265" s="18"/>
    </row>
    <row r="266" spans="1:1021" s="3" customFormat="1" ht="15" customHeight="1">
      <c r="A266" s="10">
        <f t="shared" si="25"/>
        <v>257</v>
      </c>
      <c r="B266" s="21" t="s">
        <v>200</v>
      </c>
      <c r="C266" s="14" t="s">
        <v>19</v>
      </c>
      <c r="D266" s="10"/>
      <c r="E266" s="21" t="s">
        <v>78</v>
      </c>
      <c r="F266" s="34"/>
      <c r="G266" s="19" t="s">
        <v>47</v>
      </c>
      <c r="H266" s="80"/>
      <c r="I266" s="134"/>
      <c r="J266" s="134"/>
      <c r="K266" s="135"/>
      <c r="L266" s="135"/>
      <c r="M266" s="134"/>
      <c r="N266" s="134">
        <v>3</v>
      </c>
      <c r="O266" s="136">
        <v>12612</v>
      </c>
      <c r="P266" s="230">
        <v>12612</v>
      </c>
      <c r="Q266" s="136">
        <v>0</v>
      </c>
    </row>
    <row r="267" spans="1:1021" s="3" customFormat="1" ht="15" customHeight="1">
      <c r="A267" s="10">
        <f t="shared" si="25"/>
        <v>258</v>
      </c>
      <c r="B267" s="21" t="s">
        <v>201</v>
      </c>
      <c r="C267" s="14" t="s">
        <v>19</v>
      </c>
      <c r="D267" s="10"/>
      <c r="E267" s="21"/>
      <c r="F267" s="44"/>
      <c r="G267" s="19" t="s">
        <v>22</v>
      </c>
      <c r="H267" s="92">
        <v>7</v>
      </c>
      <c r="I267" s="87">
        <v>4</v>
      </c>
      <c r="J267" s="87">
        <v>4</v>
      </c>
      <c r="K267" s="90">
        <v>3044.75</v>
      </c>
      <c r="L267" s="90">
        <v>3044.75</v>
      </c>
      <c r="M267" s="87">
        <f>K267-L267</f>
        <v>0</v>
      </c>
      <c r="N267" s="175">
        <v>6</v>
      </c>
      <c r="O267" s="175">
        <f>15838.96+6303.06</f>
        <v>22142.02</v>
      </c>
      <c r="P267" s="175">
        <f>15838.96+6303.06</f>
        <v>22142.02</v>
      </c>
      <c r="Q267" s="90">
        <f>O267-P267</f>
        <v>0</v>
      </c>
      <c r="R267" s="20">
        <f>P267+L267</f>
        <v>25186.77</v>
      </c>
      <c r="S267" s="20"/>
      <c r="U267" s="20"/>
    </row>
    <row r="268" spans="1:1021" s="3" customFormat="1" ht="15" customHeight="1">
      <c r="A268" s="10">
        <f t="shared" ref="A268:A320" si="34">A267+1</f>
        <v>259</v>
      </c>
      <c r="B268" s="55" t="s">
        <v>201</v>
      </c>
      <c r="C268" s="14" t="s">
        <v>19</v>
      </c>
      <c r="D268" s="43"/>
      <c r="E268" s="35"/>
      <c r="F268" s="56"/>
      <c r="G268" s="19" t="s">
        <v>25</v>
      </c>
      <c r="H268" s="195">
        <v>2</v>
      </c>
      <c r="I268" s="104"/>
      <c r="J268" s="104"/>
      <c r="K268" s="104"/>
      <c r="L268" s="104"/>
      <c r="M268" s="104"/>
      <c r="N268" s="104">
        <v>7</v>
      </c>
      <c r="O268" s="121"/>
      <c r="P268" s="104"/>
      <c r="Q268" s="84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</row>
    <row r="269" spans="1:1021" s="3" customFormat="1" ht="15" customHeight="1">
      <c r="A269" s="10">
        <f t="shared" si="34"/>
        <v>260</v>
      </c>
      <c r="B269" s="21" t="s">
        <v>202</v>
      </c>
      <c r="C269" s="14"/>
      <c r="D269" s="43"/>
      <c r="E269" s="21"/>
      <c r="F269" s="23"/>
      <c r="G269" s="19" t="s">
        <v>25</v>
      </c>
      <c r="H269" s="167">
        <v>20</v>
      </c>
      <c r="I269" s="84">
        <v>2</v>
      </c>
      <c r="J269" s="84">
        <v>2</v>
      </c>
      <c r="K269" s="84"/>
      <c r="L269" s="84"/>
      <c r="M269" s="84"/>
      <c r="N269" s="84">
        <v>5</v>
      </c>
      <c r="O269" s="84"/>
      <c r="P269" s="84"/>
      <c r="Q269" s="138"/>
      <c r="R269" s="18"/>
    </row>
    <row r="270" spans="1:1021" s="3" customFormat="1" ht="15" customHeight="1">
      <c r="A270" s="10">
        <f t="shared" si="34"/>
        <v>261</v>
      </c>
      <c r="B270" s="21" t="s">
        <v>203</v>
      </c>
      <c r="C270" s="14" t="s">
        <v>19</v>
      </c>
      <c r="D270" s="43"/>
      <c r="E270" s="21" t="s">
        <v>204</v>
      </c>
      <c r="F270" s="23"/>
      <c r="G270" s="19" t="s">
        <v>22</v>
      </c>
      <c r="H270" s="177"/>
      <c r="I270" s="87"/>
      <c r="J270" s="87"/>
      <c r="K270" s="87"/>
      <c r="L270" s="87"/>
      <c r="M270" s="87">
        <f>K270-L270</f>
        <v>0</v>
      </c>
      <c r="N270" s="87"/>
      <c r="O270" s="87"/>
      <c r="P270" s="87"/>
      <c r="Q270" s="90">
        <f>O270-P270</f>
        <v>0</v>
      </c>
      <c r="R270" s="20">
        <f t="shared" ref="R270:R271" si="35">P270+L270</f>
        <v>0</v>
      </c>
      <c r="S270" s="20"/>
      <c r="U270" s="20"/>
    </row>
    <row r="271" spans="1:1021" s="3" customFormat="1" ht="15" customHeight="1">
      <c r="A271" s="10">
        <f t="shared" si="34"/>
        <v>262</v>
      </c>
      <c r="B271" s="21" t="s">
        <v>205</v>
      </c>
      <c r="C271" s="14" t="s">
        <v>19</v>
      </c>
      <c r="D271" s="43"/>
      <c r="E271" s="21" t="s">
        <v>204</v>
      </c>
      <c r="F271" s="23"/>
      <c r="G271" s="19" t="s">
        <v>22</v>
      </c>
      <c r="H271" s="177"/>
      <c r="I271" s="87"/>
      <c r="J271" s="87"/>
      <c r="K271" s="87"/>
      <c r="L271" s="87"/>
      <c r="M271" s="87">
        <f>K271-L271</f>
        <v>0</v>
      </c>
      <c r="N271" s="87"/>
      <c r="O271" s="87"/>
      <c r="P271" s="87"/>
      <c r="Q271" s="90">
        <f>O271-P271</f>
        <v>0</v>
      </c>
      <c r="R271" s="20">
        <f t="shared" si="35"/>
        <v>0</v>
      </c>
      <c r="S271" s="20"/>
      <c r="U271" s="20"/>
    </row>
    <row r="272" spans="1:1021" s="3" customFormat="1" ht="15" customHeight="1">
      <c r="A272" s="10">
        <f t="shared" si="34"/>
        <v>263</v>
      </c>
      <c r="B272" s="21" t="s">
        <v>205</v>
      </c>
      <c r="C272" s="14" t="s">
        <v>19</v>
      </c>
      <c r="D272" s="21"/>
      <c r="E272" s="21" t="s">
        <v>24</v>
      </c>
      <c r="F272" s="21"/>
      <c r="G272" s="19" t="s">
        <v>33</v>
      </c>
      <c r="H272" s="80">
        <v>4</v>
      </c>
      <c r="I272" s="103"/>
      <c r="J272" s="103"/>
      <c r="K272" s="104"/>
      <c r="L272" s="104"/>
      <c r="M272" s="103"/>
      <c r="N272" s="155">
        <v>3</v>
      </c>
      <c r="O272" s="155">
        <v>11136.2</v>
      </c>
      <c r="P272" s="155">
        <v>11136.2</v>
      </c>
      <c r="Q272" s="84"/>
    </row>
    <row r="273" spans="1:1021" s="3" customFormat="1" ht="15" customHeight="1">
      <c r="A273" s="10">
        <f t="shared" si="34"/>
        <v>264</v>
      </c>
      <c r="B273" s="13" t="s">
        <v>205</v>
      </c>
      <c r="C273" s="14" t="s">
        <v>19</v>
      </c>
      <c r="D273" s="21"/>
      <c r="E273" s="21" t="s">
        <v>204</v>
      </c>
      <c r="F273" s="13"/>
      <c r="G273" s="17" t="s">
        <v>25</v>
      </c>
      <c r="H273" s="162">
        <v>8</v>
      </c>
      <c r="I273" s="196"/>
      <c r="J273" s="196"/>
      <c r="K273" s="197"/>
      <c r="L273" s="197"/>
      <c r="M273" s="84"/>
      <c r="N273" s="196">
        <v>4</v>
      </c>
      <c r="O273" s="198"/>
      <c r="P273" s="198"/>
      <c r="Q273" s="84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  <c r="JL273" s="18"/>
      <c r="JM273" s="18"/>
      <c r="JN273" s="18"/>
      <c r="JO273" s="18"/>
      <c r="JP273" s="18"/>
      <c r="JQ273" s="18"/>
      <c r="JR273" s="18"/>
      <c r="JS273" s="18"/>
      <c r="JT273" s="18"/>
      <c r="JU273" s="18"/>
      <c r="JV273" s="18"/>
      <c r="JW273" s="18"/>
      <c r="JX273" s="18"/>
      <c r="JY273" s="18"/>
      <c r="JZ273" s="18"/>
      <c r="KA273" s="18"/>
      <c r="KB273" s="18"/>
      <c r="KC273" s="18"/>
      <c r="KD273" s="18"/>
      <c r="KE273" s="18"/>
      <c r="KF273" s="18"/>
      <c r="KG273" s="18"/>
      <c r="KH273" s="18"/>
      <c r="KI273" s="18"/>
      <c r="KJ273" s="18"/>
      <c r="KK273" s="18"/>
      <c r="KL273" s="18"/>
      <c r="KM273" s="18"/>
      <c r="KN273" s="18"/>
      <c r="KO273" s="18"/>
      <c r="KP273" s="18"/>
      <c r="KQ273" s="18"/>
      <c r="KR273" s="18"/>
      <c r="KS273" s="18"/>
      <c r="KT273" s="18"/>
      <c r="KU273" s="18"/>
      <c r="KV273" s="18"/>
      <c r="KW273" s="18"/>
      <c r="KX273" s="18"/>
      <c r="KY273" s="18"/>
      <c r="KZ273" s="18"/>
      <c r="LA273" s="18"/>
      <c r="LB273" s="18"/>
      <c r="LC273" s="18"/>
      <c r="LD273" s="18"/>
      <c r="LE273" s="18"/>
      <c r="LF273" s="18"/>
      <c r="LG273" s="18"/>
      <c r="LH273" s="18"/>
      <c r="LI273" s="18"/>
      <c r="LJ273" s="18"/>
      <c r="LK273" s="18"/>
      <c r="LL273" s="18"/>
      <c r="LM273" s="18"/>
      <c r="LN273" s="18"/>
      <c r="LO273" s="18"/>
      <c r="LP273" s="18"/>
      <c r="LQ273" s="18"/>
      <c r="LR273" s="18"/>
      <c r="LS273" s="18"/>
      <c r="LT273" s="18"/>
      <c r="LU273" s="18"/>
      <c r="LV273" s="18"/>
      <c r="LW273" s="18"/>
      <c r="LX273" s="18"/>
      <c r="LY273" s="18"/>
      <c r="LZ273" s="18"/>
      <c r="MA273" s="18"/>
      <c r="MB273" s="18"/>
      <c r="MC273" s="18"/>
      <c r="MD273" s="18"/>
      <c r="ME273" s="18"/>
      <c r="MF273" s="18"/>
      <c r="MG273" s="18"/>
      <c r="MH273" s="18"/>
      <c r="MI273" s="18"/>
      <c r="MJ273" s="18"/>
      <c r="MK273" s="18"/>
      <c r="ML273" s="18"/>
      <c r="MM273" s="18"/>
      <c r="MN273" s="18"/>
      <c r="MO273" s="18"/>
      <c r="MP273" s="18"/>
      <c r="MQ273" s="18"/>
      <c r="MR273" s="18"/>
      <c r="MS273" s="18"/>
      <c r="MT273" s="18"/>
      <c r="MU273" s="18"/>
      <c r="MV273" s="18"/>
      <c r="MW273" s="18"/>
      <c r="MX273" s="18"/>
      <c r="MY273" s="18"/>
      <c r="MZ273" s="18"/>
      <c r="NA273" s="18"/>
      <c r="NB273" s="18"/>
      <c r="NC273" s="18"/>
      <c r="ND273" s="18"/>
      <c r="NE273" s="18"/>
      <c r="NF273" s="18"/>
      <c r="NG273" s="18"/>
      <c r="NH273" s="18"/>
      <c r="NI273" s="18"/>
      <c r="NJ273" s="18"/>
      <c r="NK273" s="18"/>
      <c r="NL273" s="18"/>
      <c r="NM273" s="18"/>
      <c r="NN273" s="18"/>
      <c r="NO273" s="18"/>
      <c r="NP273" s="18"/>
      <c r="NQ273" s="18"/>
      <c r="NR273" s="18"/>
      <c r="NS273" s="18"/>
      <c r="NT273" s="18"/>
      <c r="NU273" s="18"/>
      <c r="NV273" s="18"/>
      <c r="NW273" s="18"/>
      <c r="NX273" s="18"/>
      <c r="NY273" s="18"/>
      <c r="NZ273" s="18"/>
      <c r="OA273" s="18"/>
      <c r="OB273" s="18"/>
      <c r="OC273" s="18"/>
      <c r="OD273" s="18"/>
      <c r="OE273" s="18"/>
      <c r="OF273" s="18"/>
      <c r="OG273" s="18"/>
      <c r="OH273" s="18"/>
      <c r="OI273" s="18"/>
      <c r="OJ273" s="18"/>
      <c r="OK273" s="18"/>
      <c r="OL273" s="18"/>
      <c r="OM273" s="18"/>
      <c r="ON273" s="18"/>
      <c r="OO273" s="18"/>
      <c r="OP273" s="18"/>
      <c r="OQ273" s="18"/>
      <c r="OR273" s="18"/>
      <c r="OS273" s="18"/>
      <c r="OT273" s="18"/>
      <c r="OU273" s="18"/>
      <c r="OV273" s="18"/>
      <c r="OW273" s="18"/>
      <c r="OX273" s="18"/>
      <c r="OY273" s="18"/>
      <c r="OZ273" s="18"/>
      <c r="PA273" s="18"/>
      <c r="PB273" s="18"/>
      <c r="PC273" s="18"/>
      <c r="PD273" s="18"/>
      <c r="PE273" s="18"/>
      <c r="PF273" s="18"/>
      <c r="PG273" s="18"/>
      <c r="PH273" s="18"/>
      <c r="PI273" s="18"/>
      <c r="PJ273" s="18"/>
      <c r="PK273" s="18"/>
      <c r="PL273" s="18"/>
      <c r="PM273" s="18"/>
      <c r="PN273" s="18"/>
      <c r="PO273" s="18"/>
      <c r="PP273" s="18"/>
      <c r="PQ273" s="18"/>
      <c r="PR273" s="18"/>
      <c r="PS273" s="18"/>
      <c r="PT273" s="18"/>
      <c r="PU273" s="18"/>
      <c r="PV273" s="18"/>
      <c r="PW273" s="18"/>
      <c r="PX273" s="18"/>
      <c r="PY273" s="18"/>
      <c r="PZ273" s="18"/>
      <c r="QA273" s="18"/>
      <c r="QB273" s="18"/>
      <c r="QC273" s="18"/>
      <c r="QD273" s="18"/>
      <c r="QE273" s="18"/>
      <c r="QF273" s="18"/>
      <c r="QG273" s="18"/>
      <c r="QH273" s="18"/>
      <c r="QI273" s="18"/>
      <c r="QJ273" s="18"/>
      <c r="QK273" s="18"/>
      <c r="QL273" s="18"/>
      <c r="QM273" s="18"/>
      <c r="QN273" s="18"/>
      <c r="QO273" s="18"/>
      <c r="QP273" s="18"/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/>
      <c r="RG273" s="18"/>
      <c r="RH273" s="18"/>
      <c r="RI273" s="18"/>
      <c r="RJ273" s="18"/>
      <c r="RK273" s="18"/>
      <c r="RL273" s="18"/>
      <c r="RM273" s="18"/>
      <c r="RN273" s="18"/>
      <c r="RO273" s="18"/>
      <c r="RP273" s="18"/>
      <c r="RQ273" s="18"/>
      <c r="RR273" s="18"/>
      <c r="RS273" s="18"/>
      <c r="RT273" s="18"/>
      <c r="RU273" s="18"/>
      <c r="RV273" s="18"/>
      <c r="RW273" s="18"/>
      <c r="RX273" s="18"/>
      <c r="RY273" s="18"/>
      <c r="RZ273" s="18"/>
      <c r="SA273" s="18"/>
      <c r="SB273" s="18"/>
      <c r="SC273" s="18"/>
      <c r="SD273" s="18"/>
      <c r="SE273" s="18"/>
      <c r="SF273" s="18"/>
      <c r="SG273" s="18"/>
      <c r="SH273" s="18"/>
      <c r="SI273" s="18"/>
      <c r="SJ273" s="18"/>
      <c r="SK273" s="18"/>
      <c r="SL273" s="18"/>
      <c r="SM273" s="18"/>
      <c r="SN273" s="18"/>
      <c r="SO273" s="18"/>
      <c r="SP273" s="18"/>
      <c r="SQ273" s="18"/>
      <c r="SR273" s="18"/>
      <c r="SS273" s="18"/>
      <c r="ST273" s="18"/>
      <c r="SU273" s="18"/>
      <c r="SV273" s="18"/>
      <c r="SW273" s="18"/>
      <c r="SX273" s="18"/>
      <c r="SY273" s="18"/>
      <c r="SZ273" s="18"/>
      <c r="TA273" s="18"/>
      <c r="TB273" s="18"/>
      <c r="TC273" s="18"/>
      <c r="TD273" s="18"/>
      <c r="TE273" s="18"/>
      <c r="TF273" s="18"/>
      <c r="TG273" s="18"/>
      <c r="TH273" s="18"/>
      <c r="TI273" s="18"/>
      <c r="TJ273" s="18"/>
      <c r="TK273" s="18"/>
      <c r="TL273" s="18"/>
      <c r="TM273" s="18"/>
      <c r="TN273" s="18"/>
      <c r="TO273" s="18"/>
      <c r="TP273" s="18"/>
      <c r="TQ273" s="18"/>
      <c r="TR273" s="18"/>
      <c r="TS273" s="18"/>
      <c r="TT273" s="18"/>
      <c r="TU273" s="18"/>
      <c r="TV273" s="18"/>
      <c r="TW273" s="18"/>
      <c r="TX273" s="18"/>
      <c r="TY273" s="18"/>
      <c r="TZ273" s="18"/>
      <c r="UA273" s="18"/>
      <c r="UB273" s="18"/>
      <c r="UC273" s="18"/>
      <c r="UD273" s="18"/>
      <c r="UE273" s="18"/>
      <c r="UF273" s="18"/>
      <c r="UG273" s="18"/>
      <c r="UH273" s="18"/>
      <c r="UI273" s="18"/>
      <c r="UJ273" s="18"/>
      <c r="UK273" s="18"/>
      <c r="UL273" s="18"/>
      <c r="UM273" s="18"/>
      <c r="UN273" s="18"/>
      <c r="UO273" s="18"/>
      <c r="UP273" s="18"/>
      <c r="UQ273" s="18"/>
      <c r="UR273" s="18"/>
      <c r="US273" s="18"/>
      <c r="UT273" s="18"/>
      <c r="UU273" s="18"/>
      <c r="UV273" s="18"/>
      <c r="UW273" s="18"/>
      <c r="UX273" s="18"/>
      <c r="UY273" s="18"/>
      <c r="UZ273" s="18"/>
      <c r="VA273" s="18"/>
      <c r="VB273" s="18"/>
      <c r="VC273" s="18"/>
      <c r="VD273" s="18"/>
      <c r="VE273" s="18"/>
      <c r="VF273" s="18"/>
      <c r="VG273" s="18"/>
      <c r="VH273" s="18"/>
      <c r="VI273" s="18"/>
      <c r="VJ273" s="18"/>
      <c r="VK273" s="18"/>
      <c r="VL273" s="18"/>
      <c r="VM273" s="18"/>
      <c r="VN273" s="18"/>
      <c r="VO273" s="18"/>
      <c r="VP273" s="18"/>
      <c r="VQ273" s="18"/>
      <c r="VR273" s="18"/>
      <c r="VS273" s="18"/>
      <c r="VT273" s="18"/>
      <c r="VU273" s="18"/>
      <c r="VV273" s="18"/>
      <c r="VW273" s="18"/>
      <c r="VX273" s="18"/>
      <c r="VY273" s="18"/>
      <c r="VZ273" s="18"/>
      <c r="WA273" s="18"/>
      <c r="WB273" s="18"/>
      <c r="WC273" s="18"/>
      <c r="WD273" s="18"/>
      <c r="WE273" s="18"/>
      <c r="WF273" s="18"/>
      <c r="WG273" s="18"/>
      <c r="WH273" s="18"/>
      <c r="WI273" s="18"/>
      <c r="WJ273" s="18"/>
      <c r="WK273" s="18"/>
      <c r="WL273" s="18"/>
      <c r="WM273" s="18"/>
      <c r="WN273" s="18"/>
      <c r="WO273" s="18"/>
      <c r="WP273" s="18"/>
      <c r="WQ273" s="18"/>
      <c r="WR273" s="18"/>
      <c r="WS273" s="18"/>
      <c r="WT273" s="18"/>
      <c r="WU273" s="18"/>
      <c r="WV273" s="18"/>
      <c r="WW273" s="18"/>
      <c r="WX273" s="18"/>
      <c r="WY273" s="18"/>
      <c r="WZ273" s="18"/>
      <c r="XA273" s="18"/>
      <c r="XB273" s="18"/>
      <c r="XC273" s="18"/>
      <c r="XD273" s="18"/>
      <c r="XE273" s="18"/>
      <c r="XF273" s="18"/>
      <c r="XG273" s="18"/>
      <c r="XH273" s="18"/>
      <c r="XI273" s="18"/>
      <c r="XJ273" s="18"/>
      <c r="XK273" s="18"/>
      <c r="XL273" s="18"/>
      <c r="XM273" s="18"/>
      <c r="XN273" s="18"/>
      <c r="XO273" s="18"/>
      <c r="XP273" s="18"/>
      <c r="XQ273" s="18"/>
      <c r="XR273" s="18"/>
      <c r="XS273" s="18"/>
      <c r="XT273" s="18"/>
      <c r="XU273" s="18"/>
      <c r="XV273" s="18"/>
      <c r="XW273" s="18"/>
      <c r="XX273" s="18"/>
      <c r="XY273" s="18"/>
      <c r="XZ273" s="18"/>
      <c r="YA273" s="18"/>
      <c r="YB273" s="18"/>
      <c r="YC273" s="18"/>
      <c r="YD273" s="18"/>
      <c r="YE273" s="18"/>
      <c r="YF273" s="18"/>
      <c r="YG273" s="18"/>
      <c r="YH273" s="18"/>
      <c r="YI273" s="18"/>
      <c r="YJ273" s="18"/>
      <c r="YK273" s="18"/>
      <c r="YL273" s="18"/>
      <c r="YM273" s="18"/>
      <c r="YN273" s="18"/>
      <c r="YO273" s="18"/>
      <c r="YP273" s="18"/>
      <c r="YQ273" s="18"/>
      <c r="YR273" s="18"/>
      <c r="YS273" s="18"/>
      <c r="YT273" s="18"/>
      <c r="YU273" s="18"/>
      <c r="YV273" s="18"/>
      <c r="YW273" s="18"/>
      <c r="YX273" s="18"/>
      <c r="YY273" s="18"/>
      <c r="YZ273" s="18"/>
      <c r="ZA273" s="18"/>
      <c r="ZB273" s="18"/>
      <c r="ZC273" s="18"/>
      <c r="ZD273" s="18"/>
      <c r="ZE273" s="18"/>
      <c r="ZF273" s="18"/>
      <c r="ZG273" s="18"/>
      <c r="ZH273" s="18"/>
      <c r="ZI273" s="18"/>
      <c r="ZJ273" s="18"/>
      <c r="ZK273" s="18"/>
      <c r="ZL273" s="18"/>
      <c r="ZM273" s="18"/>
      <c r="ZN273" s="18"/>
      <c r="ZO273" s="18"/>
      <c r="ZP273" s="18"/>
      <c r="ZQ273" s="18"/>
      <c r="ZR273" s="18"/>
      <c r="ZS273" s="18"/>
      <c r="ZT273" s="18"/>
      <c r="ZU273" s="18"/>
      <c r="ZV273" s="18"/>
      <c r="ZW273" s="18"/>
      <c r="ZX273" s="18"/>
      <c r="ZY273" s="18"/>
      <c r="ZZ273" s="18"/>
      <c r="AAA273" s="18"/>
      <c r="AAB273" s="18"/>
      <c r="AAC273" s="18"/>
      <c r="AAD273" s="18"/>
      <c r="AAE273" s="18"/>
      <c r="AAF273" s="18"/>
      <c r="AAG273" s="18"/>
      <c r="AAH273" s="18"/>
      <c r="AAI273" s="18"/>
      <c r="AAJ273" s="18"/>
      <c r="AAK273" s="18"/>
      <c r="AAL273" s="18"/>
      <c r="AAM273" s="18"/>
      <c r="AAN273" s="18"/>
      <c r="AAO273" s="18"/>
      <c r="AAP273" s="18"/>
      <c r="AAQ273" s="18"/>
      <c r="AAR273" s="18"/>
      <c r="AAS273" s="18"/>
      <c r="AAT273" s="18"/>
      <c r="AAU273" s="18"/>
      <c r="AAV273" s="18"/>
      <c r="AAW273" s="18"/>
      <c r="AAX273" s="18"/>
      <c r="AAY273" s="18"/>
      <c r="AAZ273" s="18"/>
      <c r="ABA273" s="18"/>
      <c r="ABB273" s="18"/>
      <c r="ABC273" s="18"/>
      <c r="ABD273" s="18"/>
      <c r="ABE273" s="18"/>
      <c r="ABF273" s="18"/>
      <c r="ABG273" s="18"/>
      <c r="ABH273" s="18"/>
      <c r="ABI273" s="18"/>
      <c r="ABJ273" s="18"/>
      <c r="ABK273" s="18"/>
      <c r="ABL273" s="18"/>
      <c r="ABM273" s="18"/>
      <c r="ABN273" s="18"/>
      <c r="ABO273" s="18"/>
      <c r="ABP273" s="18"/>
      <c r="ABQ273" s="18"/>
      <c r="ABR273" s="18"/>
      <c r="ABS273" s="18"/>
      <c r="ABT273" s="18"/>
      <c r="ABU273" s="18"/>
      <c r="ABV273" s="18"/>
      <c r="ABW273" s="18"/>
      <c r="ABX273" s="18"/>
      <c r="ABY273" s="18"/>
      <c r="ABZ273" s="18"/>
      <c r="ACA273" s="18"/>
      <c r="ACB273" s="18"/>
      <c r="ACC273" s="18"/>
      <c r="ACD273" s="18"/>
      <c r="ACE273" s="18"/>
      <c r="ACF273" s="18"/>
      <c r="ACG273" s="18"/>
      <c r="ACH273" s="18"/>
      <c r="ACI273" s="18"/>
      <c r="ACJ273" s="18"/>
      <c r="ACK273" s="18"/>
      <c r="ACL273" s="18"/>
      <c r="ACM273" s="18"/>
      <c r="ACN273" s="18"/>
      <c r="ACO273" s="18"/>
      <c r="ACP273" s="18"/>
      <c r="ACQ273" s="18"/>
      <c r="ACR273" s="18"/>
      <c r="ACS273" s="18"/>
      <c r="ACT273" s="18"/>
      <c r="ACU273" s="18"/>
      <c r="ACV273" s="18"/>
      <c r="ACW273" s="18"/>
      <c r="ACX273" s="18"/>
      <c r="ACY273" s="18"/>
      <c r="ACZ273" s="18"/>
      <c r="ADA273" s="18"/>
      <c r="ADB273" s="18"/>
      <c r="ADC273" s="18"/>
      <c r="ADD273" s="18"/>
      <c r="ADE273" s="18"/>
      <c r="ADF273" s="18"/>
      <c r="ADG273" s="18"/>
      <c r="ADH273" s="18"/>
      <c r="ADI273" s="18"/>
      <c r="ADJ273" s="18"/>
      <c r="ADK273" s="18"/>
      <c r="ADL273" s="18"/>
      <c r="ADM273" s="18"/>
      <c r="ADN273" s="18"/>
      <c r="ADO273" s="18"/>
      <c r="ADP273" s="18"/>
      <c r="ADQ273" s="18"/>
      <c r="ADR273" s="18"/>
      <c r="ADS273" s="18"/>
      <c r="ADT273" s="18"/>
      <c r="ADU273" s="18"/>
      <c r="ADV273" s="18"/>
      <c r="ADW273" s="18"/>
      <c r="ADX273" s="18"/>
      <c r="ADY273" s="18"/>
      <c r="ADZ273" s="18"/>
      <c r="AEA273" s="18"/>
      <c r="AEB273" s="18"/>
      <c r="AEC273" s="18"/>
      <c r="AED273" s="18"/>
      <c r="AEE273" s="18"/>
      <c r="AEF273" s="18"/>
      <c r="AEG273" s="18"/>
      <c r="AEH273" s="18"/>
      <c r="AEI273" s="18"/>
      <c r="AEJ273" s="18"/>
      <c r="AEK273" s="18"/>
      <c r="AEL273" s="18"/>
      <c r="AEM273" s="18"/>
      <c r="AEN273" s="18"/>
      <c r="AEO273" s="18"/>
      <c r="AEP273" s="18"/>
      <c r="AEQ273" s="18"/>
      <c r="AER273" s="18"/>
      <c r="AES273" s="18"/>
      <c r="AET273" s="18"/>
      <c r="AEU273" s="18"/>
      <c r="AEV273" s="18"/>
      <c r="AEW273" s="18"/>
      <c r="AEX273" s="18"/>
      <c r="AEY273" s="18"/>
      <c r="AEZ273" s="18"/>
      <c r="AFA273" s="18"/>
      <c r="AFB273" s="18"/>
      <c r="AFC273" s="18"/>
      <c r="AFD273" s="18"/>
      <c r="AFE273" s="18"/>
      <c r="AFF273" s="18"/>
      <c r="AFG273" s="18"/>
      <c r="AFH273" s="18"/>
      <c r="AFI273" s="18"/>
      <c r="AFJ273" s="18"/>
      <c r="AFK273" s="18"/>
      <c r="AFL273" s="18"/>
      <c r="AFM273" s="18"/>
      <c r="AFN273" s="18"/>
      <c r="AFO273" s="18"/>
      <c r="AFP273" s="18"/>
      <c r="AFQ273" s="18"/>
      <c r="AFR273" s="18"/>
      <c r="AFS273" s="18"/>
      <c r="AFT273" s="18"/>
      <c r="AFU273" s="18"/>
      <c r="AFV273" s="18"/>
      <c r="AFW273" s="18"/>
      <c r="AFX273" s="18"/>
      <c r="AFY273" s="18"/>
      <c r="AFZ273" s="18"/>
      <c r="AGA273" s="18"/>
      <c r="AGB273" s="18"/>
      <c r="AGC273" s="18"/>
      <c r="AGD273" s="18"/>
      <c r="AGE273" s="18"/>
      <c r="AGF273" s="18"/>
      <c r="AGG273" s="18"/>
      <c r="AGH273" s="18"/>
      <c r="AGI273" s="18"/>
      <c r="AGJ273" s="18"/>
      <c r="AGK273" s="18"/>
      <c r="AGL273" s="18"/>
      <c r="AGM273" s="18"/>
      <c r="AGN273" s="18"/>
      <c r="AGO273" s="18"/>
      <c r="AGP273" s="18"/>
      <c r="AGQ273" s="18"/>
      <c r="AGR273" s="18"/>
      <c r="AGS273" s="18"/>
      <c r="AGT273" s="18"/>
      <c r="AGU273" s="18"/>
      <c r="AGV273" s="18"/>
      <c r="AGW273" s="18"/>
      <c r="AGX273" s="18"/>
      <c r="AGY273" s="18"/>
      <c r="AGZ273" s="18"/>
      <c r="AHA273" s="18"/>
      <c r="AHB273" s="18"/>
      <c r="AHC273" s="18"/>
      <c r="AHD273" s="18"/>
      <c r="AHE273" s="18"/>
      <c r="AHF273" s="18"/>
      <c r="AHG273" s="18"/>
      <c r="AHH273" s="18"/>
      <c r="AHI273" s="18"/>
      <c r="AHJ273" s="18"/>
      <c r="AHK273" s="18"/>
      <c r="AHL273" s="18"/>
      <c r="AHM273" s="18"/>
      <c r="AHN273" s="18"/>
      <c r="AHO273" s="18"/>
      <c r="AHP273" s="18"/>
      <c r="AHQ273" s="18"/>
      <c r="AHR273" s="18"/>
      <c r="AHS273" s="18"/>
      <c r="AHT273" s="18"/>
      <c r="AHU273" s="18"/>
      <c r="AHV273" s="18"/>
      <c r="AHW273" s="18"/>
      <c r="AHX273" s="18"/>
      <c r="AHY273" s="18"/>
      <c r="AHZ273" s="18"/>
      <c r="AIA273" s="18"/>
      <c r="AIB273" s="18"/>
      <c r="AIC273" s="18"/>
      <c r="AID273" s="18"/>
      <c r="AIE273" s="18"/>
      <c r="AIF273" s="18"/>
      <c r="AIG273" s="18"/>
      <c r="AIH273" s="18"/>
      <c r="AII273" s="18"/>
      <c r="AIJ273" s="18"/>
      <c r="AIK273" s="18"/>
      <c r="AIL273" s="18"/>
      <c r="AIM273" s="18"/>
      <c r="AIN273" s="18"/>
      <c r="AIO273" s="18"/>
      <c r="AIP273" s="18"/>
      <c r="AIQ273" s="18"/>
      <c r="AIR273" s="18"/>
      <c r="AIS273" s="18"/>
      <c r="AIT273" s="18"/>
      <c r="AIU273" s="18"/>
      <c r="AIV273" s="18"/>
      <c r="AIW273" s="18"/>
      <c r="AIX273" s="18"/>
      <c r="AIY273" s="18"/>
      <c r="AIZ273" s="18"/>
      <c r="AJA273" s="18"/>
      <c r="AJB273" s="18"/>
      <c r="AJC273" s="18"/>
      <c r="AJD273" s="18"/>
      <c r="AJE273" s="18"/>
      <c r="AJF273" s="18"/>
      <c r="AJG273" s="18"/>
      <c r="AJH273" s="18"/>
      <c r="AJI273" s="18"/>
      <c r="AJJ273" s="18"/>
      <c r="AJK273" s="18"/>
      <c r="AJL273" s="18"/>
      <c r="AJM273" s="18"/>
      <c r="AJN273" s="18"/>
      <c r="AJO273" s="18"/>
      <c r="AJP273" s="18"/>
      <c r="AJQ273" s="18"/>
      <c r="AJR273" s="18"/>
      <c r="AJS273" s="18"/>
      <c r="AJT273" s="18"/>
      <c r="AJU273" s="18"/>
      <c r="AJV273" s="18"/>
      <c r="AJW273" s="18"/>
      <c r="AJX273" s="18"/>
      <c r="AJY273" s="18"/>
      <c r="AJZ273" s="18"/>
      <c r="AKA273" s="18"/>
      <c r="AKB273" s="18"/>
      <c r="AKC273" s="18"/>
      <c r="AKD273" s="18"/>
      <c r="AKE273" s="18"/>
      <c r="AKF273" s="18"/>
      <c r="AKG273" s="18"/>
      <c r="AKH273" s="18"/>
      <c r="AKI273" s="18"/>
      <c r="AKJ273" s="18"/>
      <c r="AKK273" s="18"/>
      <c r="AKL273" s="18"/>
      <c r="AKM273" s="18"/>
      <c r="AKN273" s="18"/>
      <c r="AKO273" s="18"/>
      <c r="AKP273" s="18"/>
      <c r="AKQ273" s="18"/>
      <c r="AKR273" s="18"/>
      <c r="AKS273" s="18"/>
      <c r="AKT273" s="18"/>
      <c r="AKU273" s="18"/>
      <c r="AKV273" s="18"/>
      <c r="AKW273" s="18"/>
      <c r="AKX273" s="18"/>
      <c r="AKY273" s="18"/>
      <c r="AKZ273" s="18"/>
      <c r="ALA273" s="18"/>
      <c r="ALB273" s="18"/>
      <c r="ALC273" s="18"/>
      <c r="ALD273" s="18"/>
      <c r="ALE273" s="18"/>
      <c r="ALF273" s="18"/>
      <c r="ALG273" s="18"/>
      <c r="ALH273" s="18"/>
      <c r="ALI273" s="18"/>
      <c r="ALJ273" s="18"/>
      <c r="ALK273" s="18"/>
      <c r="ALL273" s="18"/>
      <c r="ALM273" s="18"/>
      <c r="ALN273" s="18"/>
      <c r="ALO273" s="18"/>
      <c r="ALP273" s="18"/>
      <c r="ALQ273" s="18"/>
      <c r="ALR273" s="18"/>
      <c r="ALS273" s="18"/>
      <c r="ALT273" s="18"/>
      <c r="ALU273" s="18"/>
      <c r="ALV273" s="18"/>
      <c r="ALW273" s="18"/>
      <c r="ALX273" s="18"/>
      <c r="ALY273" s="18"/>
      <c r="ALZ273" s="18"/>
      <c r="AMA273" s="18"/>
      <c r="AMB273" s="18"/>
      <c r="AMC273" s="18"/>
      <c r="AMD273" s="18"/>
      <c r="AME273" s="18"/>
      <c r="AMF273" s="18"/>
      <c r="AMG273" s="18"/>
    </row>
    <row r="274" spans="1:1021" s="3" customFormat="1" ht="15" customHeight="1">
      <c r="A274" s="10">
        <f t="shared" si="34"/>
        <v>265</v>
      </c>
      <c r="B274" s="55" t="s">
        <v>206</v>
      </c>
      <c r="C274" s="42" t="s">
        <v>19</v>
      </c>
      <c r="D274" s="43"/>
      <c r="E274" s="35" t="s">
        <v>207</v>
      </c>
      <c r="F274" s="57"/>
      <c r="G274" s="17" t="s">
        <v>22</v>
      </c>
      <c r="H274" s="199"/>
      <c r="I274" s="200"/>
      <c r="J274" s="200"/>
      <c r="K274" s="200"/>
      <c r="L274" s="200"/>
      <c r="M274" s="87">
        <f>K274-L274</f>
        <v>0</v>
      </c>
      <c r="N274" s="200"/>
      <c r="O274" s="200"/>
      <c r="P274" s="200"/>
      <c r="Q274" s="90">
        <f>O274-P274</f>
        <v>0</v>
      </c>
      <c r="R274" s="20">
        <f>P274+L274</f>
        <v>0</v>
      </c>
      <c r="S274" s="20"/>
      <c r="T274" s="18"/>
      <c r="U274" s="20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</row>
    <row r="275" spans="1:1021" s="3" customFormat="1" ht="15" customHeight="1">
      <c r="A275" s="10">
        <f t="shared" si="34"/>
        <v>266</v>
      </c>
      <c r="B275" s="21" t="s">
        <v>206</v>
      </c>
      <c r="C275" s="42" t="s">
        <v>19</v>
      </c>
      <c r="D275" s="43"/>
      <c r="E275" s="35" t="s">
        <v>207</v>
      </c>
      <c r="F275" s="52"/>
      <c r="G275" s="19" t="s">
        <v>25</v>
      </c>
      <c r="H275" s="167"/>
      <c r="I275" s="84"/>
      <c r="J275" s="84"/>
      <c r="K275" s="84"/>
      <c r="L275" s="84"/>
      <c r="M275" s="84"/>
      <c r="N275" s="198"/>
      <c r="O275" s="198"/>
      <c r="P275" s="198"/>
      <c r="Q275" s="84"/>
    </row>
    <row r="276" spans="1:1021" s="3" customFormat="1" ht="15" customHeight="1">
      <c r="A276" s="10">
        <f t="shared" si="34"/>
        <v>267</v>
      </c>
      <c r="B276" s="21" t="s">
        <v>208</v>
      </c>
      <c r="C276" s="14" t="s">
        <v>19</v>
      </c>
      <c r="D276" s="10"/>
      <c r="E276" s="21" t="s">
        <v>147</v>
      </c>
      <c r="F276" s="23"/>
      <c r="G276" s="19" t="s">
        <v>22</v>
      </c>
      <c r="H276" s="92">
        <v>3</v>
      </c>
      <c r="I276" s="87"/>
      <c r="J276" s="87"/>
      <c r="K276" s="87"/>
      <c r="L276" s="87"/>
      <c r="M276" s="87">
        <f>K276-L276</f>
        <v>0</v>
      </c>
      <c r="N276" s="87">
        <v>18</v>
      </c>
      <c r="O276" s="87">
        <v>30585.72</v>
      </c>
      <c r="P276" s="87">
        <v>30585.72</v>
      </c>
      <c r="Q276" s="90">
        <f>O276-P276</f>
        <v>0</v>
      </c>
      <c r="R276" s="20">
        <f t="shared" ref="R276:R278" si="36">P276+L276</f>
        <v>30585.72</v>
      </c>
      <c r="S276" s="20"/>
      <c r="U276" s="20"/>
    </row>
    <row r="277" spans="1:1021" s="3" customFormat="1" ht="15" customHeight="1">
      <c r="A277" s="10">
        <f t="shared" si="34"/>
        <v>268</v>
      </c>
      <c r="B277" s="21" t="s">
        <v>209</v>
      </c>
      <c r="C277" s="14" t="s">
        <v>19</v>
      </c>
      <c r="D277" s="10"/>
      <c r="E277" s="21" t="s">
        <v>24</v>
      </c>
      <c r="F277" s="23"/>
      <c r="G277" s="19" t="s">
        <v>22</v>
      </c>
      <c r="H277" s="92"/>
      <c r="I277" s="87"/>
      <c r="J277" s="87"/>
      <c r="K277" s="87"/>
      <c r="L277" s="87"/>
      <c r="M277" s="87">
        <f>K277-L277</f>
        <v>0</v>
      </c>
      <c r="N277" s="87"/>
      <c r="O277" s="87"/>
      <c r="P277" s="87"/>
      <c r="Q277" s="90">
        <f>O277-P277</f>
        <v>0</v>
      </c>
      <c r="R277" s="20">
        <f t="shared" si="36"/>
        <v>0</v>
      </c>
      <c r="S277" s="20"/>
      <c r="U277" s="20"/>
    </row>
    <row r="278" spans="1:1021" s="3" customFormat="1" ht="15" customHeight="1">
      <c r="A278" s="10">
        <f t="shared" si="34"/>
        <v>269</v>
      </c>
      <c r="B278" s="21" t="s">
        <v>243</v>
      </c>
      <c r="C278" s="14"/>
      <c r="D278" s="10"/>
      <c r="E278" s="21"/>
      <c r="F278" s="23"/>
      <c r="G278" s="19" t="s">
        <v>22</v>
      </c>
      <c r="H278" s="92">
        <v>4</v>
      </c>
      <c r="I278" s="87">
        <v>1</v>
      </c>
      <c r="J278" s="87">
        <v>1</v>
      </c>
      <c r="K278" s="87">
        <v>462.44</v>
      </c>
      <c r="L278" s="87"/>
      <c r="M278" s="87">
        <f>K278-L278</f>
        <v>462.44</v>
      </c>
      <c r="N278" s="87"/>
      <c r="O278" s="87"/>
      <c r="P278" s="87"/>
      <c r="Q278" s="90"/>
      <c r="R278" s="20">
        <f t="shared" si="36"/>
        <v>0</v>
      </c>
      <c r="S278" s="20"/>
      <c r="U278" s="20"/>
    </row>
    <row r="279" spans="1:1021" s="3" customFormat="1" ht="15" customHeight="1">
      <c r="A279" s="10">
        <f t="shared" si="34"/>
        <v>270</v>
      </c>
      <c r="B279" s="21" t="s">
        <v>243</v>
      </c>
      <c r="C279" s="14"/>
      <c r="D279" s="10"/>
      <c r="E279" s="21"/>
      <c r="F279" s="23"/>
      <c r="G279" s="19" t="s">
        <v>25</v>
      </c>
      <c r="H279" s="92">
        <v>7</v>
      </c>
      <c r="I279" s="87">
        <v>1</v>
      </c>
      <c r="J279" s="87">
        <v>1</v>
      </c>
      <c r="K279" s="90"/>
      <c r="L279" s="90"/>
      <c r="M279" s="87"/>
      <c r="N279" s="146"/>
      <c r="O279" s="201"/>
      <c r="P279" s="201"/>
      <c r="Q279" s="90"/>
      <c r="R279" s="20"/>
      <c r="S279" s="20"/>
      <c r="U279" s="20"/>
    </row>
    <row r="280" spans="1:1021" s="3" customFormat="1" ht="15" customHeight="1">
      <c r="A280" s="10">
        <f t="shared" si="34"/>
        <v>271</v>
      </c>
      <c r="B280" s="21" t="s">
        <v>258</v>
      </c>
      <c r="C280" s="14"/>
      <c r="D280" s="10"/>
      <c r="E280" s="21"/>
      <c r="F280" s="22"/>
      <c r="G280" s="19" t="s">
        <v>47</v>
      </c>
      <c r="H280" s="116">
        <v>3</v>
      </c>
      <c r="I280" s="117"/>
      <c r="J280" s="117"/>
      <c r="K280" s="117"/>
      <c r="L280" s="117"/>
      <c r="M280" s="117"/>
      <c r="N280" s="117"/>
      <c r="O280" s="99"/>
      <c r="P280" s="90"/>
      <c r="Q280" s="119"/>
      <c r="R280" s="20"/>
      <c r="S280" s="20"/>
      <c r="U280" s="20"/>
    </row>
    <row r="281" spans="1:1021" s="3" customFormat="1" ht="15" customHeight="1">
      <c r="A281" s="10">
        <f t="shared" si="34"/>
        <v>272</v>
      </c>
      <c r="B281" s="21" t="s">
        <v>210</v>
      </c>
      <c r="C281" s="14" t="s">
        <v>19</v>
      </c>
      <c r="D281" s="10"/>
      <c r="E281" s="21" t="s">
        <v>24</v>
      </c>
      <c r="F281" s="23"/>
      <c r="G281" s="19" t="s">
        <v>22</v>
      </c>
      <c r="H281" s="116">
        <v>7</v>
      </c>
      <c r="I281" s="87">
        <v>2</v>
      </c>
      <c r="J281" s="87">
        <v>2</v>
      </c>
      <c r="K281" s="90">
        <v>882.84</v>
      </c>
      <c r="L281" s="90">
        <v>882.84</v>
      </c>
      <c r="M281" s="87">
        <f t="shared" ref="M281" si="37">K281-L281</f>
        <v>0</v>
      </c>
      <c r="N281" s="146">
        <v>6</v>
      </c>
      <c r="O281" s="201">
        <v>7969.29</v>
      </c>
      <c r="P281" s="201">
        <v>7969.29</v>
      </c>
      <c r="Q281" s="119">
        <f>O281-P281</f>
        <v>0</v>
      </c>
      <c r="R281" s="20">
        <f>P281+L281</f>
        <v>8852.1299999999992</v>
      </c>
    </row>
    <row r="282" spans="1:1021" s="3" customFormat="1" ht="15" customHeight="1">
      <c r="A282" s="10">
        <f t="shared" si="34"/>
        <v>273</v>
      </c>
      <c r="B282" s="21" t="s">
        <v>210</v>
      </c>
      <c r="C282" s="14" t="s">
        <v>19</v>
      </c>
      <c r="D282" s="10"/>
      <c r="E282" s="21" t="s">
        <v>24</v>
      </c>
      <c r="F282" s="22"/>
      <c r="G282" s="19" t="s">
        <v>25</v>
      </c>
      <c r="H282" s="80"/>
      <c r="I282" s="84"/>
      <c r="J282" s="84"/>
      <c r="K282" s="84"/>
      <c r="L282" s="84"/>
      <c r="M282" s="84"/>
      <c r="N282" s="104"/>
      <c r="O282" s="104"/>
      <c r="P282" s="104"/>
      <c r="Q282" s="84"/>
    </row>
    <row r="283" spans="1:1021" s="3" customFormat="1" ht="15" customHeight="1">
      <c r="A283" s="10">
        <f t="shared" si="34"/>
        <v>274</v>
      </c>
      <c r="B283" s="21" t="s">
        <v>211</v>
      </c>
      <c r="C283" s="14" t="s">
        <v>19</v>
      </c>
      <c r="D283" s="10"/>
      <c r="E283" s="21"/>
      <c r="F283" s="22"/>
      <c r="G283" s="19" t="s">
        <v>21</v>
      </c>
      <c r="H283" s="80"/>
      <c r="I283" s="115"/>
      <c r="J283" s="127"/>
      <c r="K283" s="143"/>
      <c r="L283" s="143"/>
      <c r="M283" s="127"/>
      <c r="N283" s="202"/>
      <c r="O283" s="203"/>
      <c r="P283" s="203"/>
      <c r="Q283" s="84"/>
      <c r="R283" s="20"/>
      <c r="S283" s="20"/>
      <c r="U283" s="20"/>
    </row>
    <row r="284" spans="1:1021" s="3" customFormat="1" ht="15" customHeight="1">
      <c r="A284" s="10">
        <f t="shared" si="34"/>
        <v>275</v>
      </c>
      <c r="B284" s="21" t="s">
        <v>212</v>
      </c>
      <c r="C284" s="14"/>
      <c r="D284" s="10"/>
      <c r="E284" s="21"/>
      <c r="F284" s="22"/>
      <c r="G284" s="19" t="s">
        <v>22</v>
      </c>
      <c r="H284" s="92">
        <v>9</v>
      </c>
      <c r="I284" s="165"/>
      <c r="J284" s="204"/>
      <c r="K284" s="204"/>
      <c r="L284" s="204"/>
      <c r="M284" s="87">
        <f>K284-L284</f>
        <v>0</v>
      </c>
      <c r="N284" s="146">
        <v>6</v>
      </c>
      <c r="O284" s="201">
        <f>9522.11+2639.63</f>
        <v>12161.740000000002</v>
      </c>
      <c r="P284" s="201">
        <f>9522.11+2639.63</f>
        <v>12161.740000000002</v>
      </c>
      <c r="Q284" s="90">
        <f>O284-P284</f>
        <v>0</v>
      </c>
      <c r="R284" s="20">
        <f>P284+L284</f>
        <v>12161.740000000002</v>
      </c>
      <c r="S284" s="20"/>
      <c r="U284" s="20"/>
    </row>
    <row r="285" spans="1:1021" s="3" customFormat="1" ht="15" customHeight="1">
      <c r="A285" s="10">
        <f t="shared" si="34"/>
        <v>276</v>
      </c>
      <c r="B285" s="34" t="s">
        <v>212</v>
      </c>
      <c r="C285" s="14"/>
      <c r="D285" s="58"/>
      <c r="E285" s="21"/>
      <c r="F285" s="23"/>
      <c r="G285" s="19" t="s">
        <v>25</v>
      </c>
      <c r="H285" s="177">
        <v>5</v>
      </c>
      <c r="I285" s="87"/>
      <c r="J285" s="87"/>
      <c r="K285" s="87"/>
      <c r="L285" s="87"/>
      <c r="M285" s="87"/>
      <c r="N285" s="87">
        <v>1</v>
      </c>
      <c r="O285" s="87"/>
      <c r="P285" s="87"/>
      <c r="Q285" s="90"/>
      <c r="R285" s="20"/>
      <c r="S285" s="20"/>
      <c r="U285" s="20"/>
    </row>
    <row r="286" spans="1:1021" s="3" customFormat="1" ht="15" customHeight="1">
      <c r="A286" s="10">
        <f t="shared" si="34"/>
        <v>277</v>
      </c>
      <c r="B286" s="21" t="s">
        <v>213</v>
      </c>
      <c r="C286" s="14"/>
      <c r="D286" s="10"/>
      <c r="E286" s="21"/>
      <c r="F286" s="22"/>
      <c r="G286" s="19" t="s">
        <v>22</v>
      </c>
      <c r="H286" s="92"/>
      <c r="I286" s="205"/>
      <c r="J286" s="206"/>
      <c r="K286" s="204"/>
      <c r="L286" s="204"/>
      <c r="M286" s="87">
        <f>K286-L286</f>
        <v>0</v>
      </c>
      <c r="N286" s="146"/>
      <c r="O286" s="201"/>
      <c r="P286" s="201"/>
      <c r="Q286" s="90">
        <f>O286-P286</f>
        <v>0</v>
      </c>
      <c r="R286" s="20">
        <f t="shared" ref="R286:R288" si="38">P286+L286</f>
        <v>0</v>
      </c>
      <c r="S286" s="20"/>
      <c r="U286" s="20"/>
    </row>
    <row r="287" spans="1:1021" s="3" customFormat="1" ht="15" customHeight="1">
      <c r="A287" s="10">
        <f t="shared" si="34"/>
        <v>278</v>
      </c>
      <c r="B287" s="21" t="s">
        <v>214</v>
      </c>
      <c r="C287" s="14" t="s">
        <v>19</v>
      </c>
      <c r="D287" s="10"/>
      <c r="E287" s="21" t="s">
        <v>215</v>
      </c>
      <c r="F287" s="23"/>
      <c r="G287" s="19" t="s">
        <v>22</v>
      </c>
      <c r="H287" s="92">
        <v>5</v>
      </c>
      <c r="I287" s="87"/>
      <c r="J287" s="87"/>
      <c r="K287" s="87"/>
      <c r="L287" s="87"/>
      <c r="M287" s="87">
        <f>K287-L287</f>
        <v>0</v>
      </c>
      <c r="N287" s="87"/>
      <c r="O287" s="87"/>
      <c r="P287" s="87"/>
      <c r="Q287" s="90">
        <f>O287-P287</f>
        <v>0</v>
      </c>
      <c r="R287" s="20">
        <f t="shared" si="38"/>
        <v>0</v>
      </c>
    </row>
    <row r="288" spans="1:1021" s="3" customFormat="1" ht="15" customHeight="1">
      <c r="A288" s="10">
        <f t="shared" si="34"/>
        <v>279</v>
      </c>
      <c r="B288" s="34" t="s">
        <v>216</v>
      </c>
      <c r="C288" s="14" t="s">
        <v>19</v>
      </c>
      <c r="D288" s="58"/>
      <c r="E288" s="21" t="s">
        <v>24</v>
      </c>
      <c r="F288" s="23"/>
      <c r="G288" s="19" t="s">
        <v>22</v>
      </c>
      <c r="H288" s="177">
        <v>4</v>
      </c>
      <c r="I288" s="87"/>
      <c r="J288" s="87"/>
      <c r="K288" s="87"/>
      <c r="L288" s="87"/>
      <c r="M288" s="87">
        <f>K288-L288</f>
        <v>0</v>
      </c>
      <c r="N288" s="87"/>
      <c r="O288" s="87"/>
      <c r="P288" s="87"/>
      <c r="Q288" s="90">
        <f>O288-P288</f>
        <v>0</v>
      </c>
      <c r="R288" s="20">
        <f t="shared" si="38"/>
        <v>0</v>
      </c>
    </row>
    <row r="289" spans="1:21" s="3" customFormat="1" ht="15" customHeight="1">
      <c r="A289" s="10">
        <f t="shared" si="34"/>
        <v>280</v>
      </c>
      <c r="B289" s="21" t="s">
        <v>216</v>
      </c>
      <c r="C289" s="14" t="s">
        <v>19</v>
      </c>
      <c r="D289" s="10"/>
      <c r="E289" s="21" t="s">
        <v>24</v>
      </c>
      <c r="F289" s="22"/>
      <c r="G289" s="19" t="s">
        <v>25</v>
      </c>
      <c r="H289" s="80"/>
      <c r="I289" s="84"/>
      <c r="J289" s="84"/>
      <c r="K289" s="84"/>
      <c r="L289" s="84"/>
      <c r="M289" s="84"/>
      <c r="N289" s="84"/>
      <c r="O289" s="84"/>
      <c r="P289" s="84"/>
      <c r="Q289" s="84"/>
      <c r="R289" s="20"/>
      <c r="S289" s="20"/>
      <c r="U289" s="20"/>
    </row>
    <row r="290" spans="1:21" s="3" customFormat="1" ht="15" customHeight="1">
      <c r="A290" s="10">
        <f t="shared" si="34"/>
        <v>281</v>
      </c>
      <c r="B290" s="21" t="s">
        <v>217</v>
      </c>
      <c r="C290" s="14" t="s">
        <v>19</v>
      </c>
      <c r="D290" s="10"/>
      <c r="E290" s="21" t="s">
        <v>43</v>
      </c>
      <c r="F290" s="23"/>
      <c r="G290" s="19" t="s">
        <v>22</v>
      </c>
      <c r="H290" s="92">
        <v>6</v>
      </c>
      <c r="I290" s="87">
        <v>2</v>
      </c>
      <c r="J290" s="87">
        <v>2</v>
      </c>
      <c r="K290" s="87">
        <f>1589.11+1156.1</f>
        <v>2745.21</v>
      </c>
      <c r="L290" s="87">
        <f>1589.11+1156.1</f>
        <v>2745.21</v>
      </c>
      <c r="M290" s="87">
        <f>K290-L290</f>
        <v>0</v>
      </c>
      <c r="N290" s="87">
        <v>12</v>
      </c>
      <c r="O290" s="87">
        <v>40145.800000000003</v>
      </c>
      <c r="P290" s="87">
        <v>40145.800000000003</v>
      </c>
      <c r="Q290" s="90">
        <f>O290-P290</f>
        <v>0</v>
      </c>
      <c r="R290" s="20">
        <f>P290+L290</f>
        <v>42891.01</v>
      </c>
    </row>
    <row r="291" spans="1:21" s="3" customFormat="1" ht="15" customHeight="1">
      <c r="A291" s="10">
        <f t="shared" si="34"/>
        <v>282</v>
      </c>
      <c r="B291" s="21" t="s">
        <v>217</v>
      </c>
      <c r="C291" s="14" t="s">
        <v>19</v>
      </c>
      <c r="D291" s="10"/>
      <c r="E291" s="21" t="s">
        <v>43</v>
      </c>
      <c r="F291" s="22"/>
      <c r="G291" s="19" t="s">
        <v>44</v>
      </c>
      <c r="H291" s="80"/>
      <c r="I291" s="105"/>
      <c r="J291" s="105"/>
      <c r="K291" s="104"/>
      <c r="L291" s="104"/>
      <c r="M291" s="105"/>
      <c r="N291" s="107"/>
      <c r="O291" s="229"/>
      <c r="P291" s="107"/>
      <c r="Q291" s="107"/>
    </row>
    <row r="292" spans="1:21" s="3" customFormat="1" ht="15" customHeight="1">
      <c r="A292" s="10">
        <f t="shared" si="34"/>
        <v>283</v>
      </c>
      <c r="B292" s="21" t="s">
        <v>218</v>
      </c>
      <c r="C292" s="14"/>
      <c r="D292" s="10"/>
      <c r="E292" s="21" t="s">
        <v>24</v>
      </c>
      <c r="F292" s="23"/>
      <c r="G292" s="19" t="s">
        <v>25</v>
      </c>
      <c r="H292" s="92">
        <v>3</v>
      </c>
      <c r="I292" s="87"/>
      <c r="J292" s="87"/>
      <c r="K292" s="90"/>
      <c r="L292" s="90"/>
      <c r="M292" s="87"/>
      <c r="N292" s="87">
        <v>2</v>
      </c>
      <c r="O292" s="87"/>
      <c r="P292" s="87"/>
      <c r="Q292" s="90"/>
      <c r="R292" s="20"/>
      <c r="S292" s="20"/>
      <c r="U292" s="20"/>
    </row>
    <row r="293" spans="1:21" s="3" customFormat="1" ht="15" customHeight="1">
      <c r="A293" s="10">
        <f t="shared" si="34"/>
        <v>284</v>
      </c>
      <c r="B293" s="21" t="s">
        <v>219</v>
      </c>
      <c r="C293" s="14" t="s">
        <v>19</v>
      </c>
      <c r="D293" s="10"/>
      <c r="E293" s="21" t="s">
        <v>24</v>
      </c>
      <c r="F293" s="23"/>
      <c r="G293" s="19" t="s">
        <v>22</v>
      </c>
      <c r="H293" s="92"/>
      <c r="I293" s="87"/>
      <c r="J293" s="87"/>
      <c r="K293" s="90"/>
      <c r="L293" s="90"/>
      <c r="M293" s="87">
        <f>K293-L293</f>
        <v>0</v>
      </c>
      <c r="N293" s="146"/>
      <c r="O293" s="201"/>
      <c r="P293" s="201"/>
      <c r="Q293" s="90">
        <f>O293-P293</f>
        <v>0</v>
      </c>
      <c r="R293" s="20">
        <f t="shared" ref="R293:R294" si="39">P293+L293</f>
        <v>0</v>
      </c>
      <c r="S293" s="20"/>
      <c r="U293" s="20"/>
    </row>
    <row r="294" spans="1:21" s="3" customFormat="1" ht="15" customHeight="1">
      <c r="A294" s="10">
        <f t="shared" si="34"/>
        <v>285</v>
      </c>
      <c r="B294" s="21" t="s">
        <v>220</v>
      </c>
      <c r="C294" s="14" t="s">
        <v>19</v>
      </c>
      <c r="D294" s="10"/>
      <c r="E294" s="21" t="s">
        <v>221</v>
      </c>
      <c r="F294" s="22"/>
      <c r="G294" s="19" t="s">
        <v>22</v>
      </c>
      <c r="H294" s="92"/>
      <c r="I294" s="87"/>
      <c r="J294" s="87"/>
      <c r="K294" s="87"/>
      <c r="L294" s="87"/>
      <c r="M294" s="87">
        <f>K294-L294</f>
        <v>0</v>
      </c>
      <c r="N294" s="87"/>
      <c r="O294" s="90"/>
      <c r="P294" s="90"/>
      <c r="Q294" s="90">
        <f>O294-P294</f>
        <v>0</v>
      </c>
      <c r="R294" s="20">
        <f t="shared" si="39"/>
        <v>0</v>
      </c>
      <c r="S294" s="20"/>
      <c r="U294" s="20"/>
    </row>
    <row r="295" spans="1:21" s="3" customFormat="1" ht="15" customHeight="1">
      <c r="A295" s="10">
        <f t="shared" si="34"/>
        <v>286</v>
      </c>
      <c r="B295" s="21" t="s">
        <v>220</v>
      </c>
      <c r="C295" s="14" t="s">
        <v>19</v>
      </c>
      <c r="D295" s="10"/>
      <c r="E295" s="21" t="s">
        <v>221</v>
      </c>
      <c r="F295" s="59"/>
      <c r="G295" s="19" t="s">
        <v>47</v>
      </c>
      <c r="H295" s="80"/>
      <c r="I295" s="84"/>
      <c r="J295" s="84"/>
      <c r="K295" s="138"/>
      <c r="L295" s="138"/>
      <c r="M295" s="84"/>
      <c r="N295" s="84"/>
      <c r="O295" s="138">
        <v>2732.6</v>
      </c>
      <c r="P295" s="138">
        <v>2732.6</v>
      </c>
      <c r="Q295" s="138">
        <v>0</v>
      </c>
      <c r="R295" s="18"/>
    </row>
    <row r="296" spans="1:21" s="3" customFormat="1" ht="15" customHeight="1">
      <c r="A296" s="10">
        <f t="shared" si="34"/>
        <v>287</v>
      </c>
      <c r="B296" s="21" t="s">
        <v>222</v>
      </c>
      <c r="C296" s="14" t="s">
        <v>19</v>
      </c>
      <c r="D296" s="10"/>
      <c r="E296" s="21" t="s">
        <v>24</v>
      </c>
      <c r="F296" s="23"/>
      <c r="G296" s="19" t="s">
        <v>22</v>
      </c>
      <c r="H296" s="85">
        <v>8</v>
      </c>
      <c r="I296" s="87">
        <v>6</v>
      </c>
      <c r="J296" s="87">
        <v>6</v>
      </c>
      <c r="K296" s="90">
        <f>10014.49+5189.83</f>
        <v>15204.32</v>
      </c>
      <c r="L296" s="90">
        <v>10014.49</v>
      </c>
      <c r="M296" s="87">
        <f>K296-L296</f>
        <v>5189.83</v>
      </c>
      <c r="N296" s="87">
        <v>6</v>
      </c>
      <c r="O296" s="87">
        <f>8961.38+16395.6+1286.42</f>
        <v>26643.399999999994</v>
      </c>
      <c r="P296" s="87">
        <f>8961.38+16395.6+1286.42</f>
        <v>26643.399999999994</v>
      </c>
      <c r="Q296" s="90">
        <f>O296-P296</f>
        <v>0</v>
      </c>
      <c r="R296" s="20">
        <f>P296+L296</f>
        <v>36657.889999999992</v>
      </c>
      <c r="S296" s="20"/>
      <c r="U296" s="20"/>
    </row>
    <row r="297" spans="1:21" s="3" customFormat="1" ht="15" customHeight="1">
      <c r="A297" s="10">
        <f t="shared" si="34"/>
        <v>288</v>
      </c>
      <c r="B297" s="21" t="s">
        <v>222</v>
      </c>
      <c r="C297" s="48" t="s">
        <v>19</v>
      </c>
      <c r="D297" s="10"/>
      <c r="E297" s="21" t="s">
        <v>24</v>
      </c>
      <c r="F297" s="22"/>
      <c r="G297" s="19" t="s">
        <v>25</v>
      </c>
      <c r="H297" s="162">
        <v>3</v>
      </c>
      <c r="I297" s="84"/>
      <c r="J297" s="84"/>
      <c r="K297" s="84"/>
      <c r="L297" s="84"/>
      <c r="M297" s="84"/>
      <c r="N297" s="104">
        <v>1</v>
      </c>
      <c r="O297" s="104"/>
      <c r="P297" s="104"/>
      <c r="Q297" s="84"/>
    </row>
    <row r="298" spans="1:21" s="3" customFormat="1" ht="15" customHeight="1">
      <c r="A298" s="10">
        <f t="shared" si="34"/>
        <v>289</v>
      </c>
      <c r="B298" s="60" t="s">
        <v>223</v>
      </c>
      <c r="C298" s="14" t="s">
        <v>19</v>
      </c>
      <c r="D298" s="10"/>
      <c r="E298" s="21" t="s">
        <v>24</v>
      </c>
      <c r="F298" s="23"/>
      <c r="G298" s="19" t="s">
        <v>22</v>
      </c>
      <c r="H298" s="116"/>
      <c r="I298" s="117"/>
      <c r="J298" s="117"/>
      <c r="K298" s="117"/>
      <c r="L298" s="117"/>
      <c r="M298" s="87">
        <f>K298-L298</f>
        <v>0</v>
      </c>
      <c r="N298" s="117"/>
      <c r="O298" s="117"/>
      <c r="P298" s="117"/>
      <c r="Q298" s="90">
        <f>O298-P298</f>
        <v>0</v>
      </c>
      <c r="R298" s="20">
        <f>P298+L298</f>
        <v>0</v>
      </c>
      <c r="S298" s="20"/>
      <c r="U298" s="20"/>
    </row>
    <row r="299" spans="1:21" s="3" customFormat="1" ht="15" customHeight="1">
      <c r="A299" s="10">
        <f t="shared" si="34"/>
        <v>290</v>
      </c>
      <c r="B299" s="60" t="s">
        <v>224</v>
      </c>
      <c r="C299" s="14" t="s">
        <v>19</v>
      </c>
      <c r="D299" s="10"/>
      <c r="E299" s="21"/>
      <c r="F299" s="22"/>
      <c r="G299" s="19" t="s">
        <v>21</v>
      </c>
      <c r="H299" s="80"/>
      <c r="I299" s="155"/>
      <c r="J299" s="155"/>
      <c r="K299" s="155"/>
      <c r="L299" s="155"/>
      <c r="M299" s="84"/>
      <c r="N299" s="84"/>
      <c r="O299" s="84"/>
      <c r="P299" s="84"/>
      <c r="Q299" s="84"/>
    </row>
    <row r="300" spans="1:21" s="3" customFormat="1" ht="15" customHeight="1">
      <c r="A300" s="10">
        <f t="shared" si="34"/>
        <v>291</v>
      </c>
      <c r="B300" s="21" t="s">
        <v>225</v>
      </c>
      <c r="C300" s="14" t="s">
        <v>19</v>
      </c>
      <c r="D300" s="10"/>
      <c r="E300" s="21" t="s">
        <v>226</v>
      </c>
      <c r="F300" s="23"/>
      <c r="G300" s="19" t="s">
        <v>22</v>
      </c>
      <c r="H300" s="92">
        <v>13</v>
      </c>
      <c r="I300" s="87">
        <v>7</v>
      </c>
      <c r="J300" s="87">
        <v>8</v>
      </c>
      <c r="K300" s="90">
        <f>5386.66+4982.96</f>
        <v>10369.619999999999</v>
      </c>
      <c r="L300" s="90">
        <v>5386.66</v>
      </c>
      <c r="M300" s="87">
        <f>K300-L300</f>
        <v>4982.9599999999991</v>
      </c>
      <c r="N300" s="87">
        <v>8</v>
      </c>
      <c r="O300" s="87">
        <f>19692.63+4819.78</f>
        <v>24512.41</v>
      </c>
      <c r="P300" s="87">
        <v>19692.63</v>
      </c>
      <c r="Q300" s="90">
        <f>O300-P300</f>
        <v>4819.7799999999988</v>
      </c>
      <c r="R300" s="20">
        <f>P300+L300</f>
        <v>25079.29</v>
      </c>
      <c r="S300" s="20"/>
      <c r="U300" s="20"/>
    </row>
    <row r="301" spans="1:21" s="3" customFormat="1" ht="15" customHeight="1">
      <c r="A301" s="10">
        <f t="shared" si="34"/>
        <v>292</v>
      </c>
      <c r="B301" s="21" t="s">
        <v>225</v>
      </c>
      <c r="C301" s="14" t="s">
        <v>19</v>
      </c>
      <c r="D301" s="10"/>
      <c r="E301" s="21" t="s">
        <v>226</v>
      </c>
      <c r="F301" s="22"/>
      <c r="G301" s="19" t="s">
        <v>25</v>
      </c>
      <c r="H301" s="80"/>
      <c r="I301" s="84"/>
      <c r="J301" s="84"/>
      <c r="K301" s="84"/>
      <c r="L301" s="84"/>
      <c r="M301" s="84"/>
      <c r="N301" s="104"/>
      <c r="O301" s="104"/>
      <c r="P301" s="104"/>
      <c r="Q301" s="84"/>
    </row>
    <row r="302" spans="1:21" s="3" customFormat="1" ht="15" customHeight="1">
      <c r="A302" s="10">
        <f t="shared" si="34"/>
        <v>293</v>
      </c>
      <c r="B302" s="21" t="s">
        <v>227</v>
      </c>
      <c r="C302" s="14" t="s">
        <v>19</v>
      </c>
      <c r="D302" s="10"/>
      <c r="E302" s="21"/>
      <c r="F302" s="22"/>
      <c r="G302" s="19" t="s">
        <v>33</v>
      </c>
      <c r="H302" s="80"/>
      <c r="I302" s="103"/>
      <c r="J302" s="103"/>
      <c r="K302" s="104"/>
      <c r="L302" s="104"/>
      <c r="M302" s="103"/>
      <c r="N302" s="84">
        <v>2</v>
      </c>
      <c r="O302" s="84">
        <v>2574.9499999999998</v>
      </c>
      <c r="P302" s="84">
        <v>2574.9499999999998</v>
      </c>
      <c r="Q302" s="84"/>
    </row>
    <row r="303" spans="1:21" s="3" customFormat="1" ht="15" customHeight="1">
      <c r="A303" s="10">
        <f t="shared" si="34"/>
        <v>294</v>
      </c>
      <c r="B303" s="21" t="s">
        <v>227</v>
      </c>
      <c r="C303" s="14"/>
      <c r="D303" s="10"/>
      <c r="E303" s="21"/>
      <c r="F303" s="22"/>
      <c r="G303" s="19" t="s">
        <v>22</v>
      </c>
      <c r="H303" s="80">
        <v>1</v>
      </c>
      <c r="I303" s="103"/>
      <c r="J303" s="103"/>
      <c r="K303" s="104"/>
      <c r="L303" s="104"/>
      <c r="M303" s="87">
        <f>K303-L303</f>
        <v>0</v>
      </c>
      <c r="N303" s="84"/>
      <c r="O303" s="84"/>
      <c r="P303" s="84"/>
      <c r="Q303" s="90">
        <f>O303-P303</f>
        <v>0</v>
      </c>
      <c r="R303" s="20">
        <f t="shared" ref="R303:R305" si="40">P303+L303</f>
        <v>0</v>
      </c>
    </row>
    <row r="304" spans="1:21" s="3" customFormat="1" ht="15" customHeight="1">
      <c r="A304" s="10">
        <f t="shared" si="34"/>
        <v>295</v>
      </c>
      <c r="B304" s="21" t="s">
        <v>228</v>
      </c>
      <c r="C304" s="14" t="s">
        <v>19</v>
      </c>
      <c r="D304" s="10"/>
      <c r="E304" s="21" t="s">
        <v>215</v>
      </c>
      <c r="F304" s="23"/>
      <c r="G304" s="19" t="s">
        <v>22</v>
      </c>
      <c r="H304" s="92">
        <v>14</v>
      </c>
      <c r="I304" s="87">
        <v>11</v>
      </c>
      <c r="J304" s="87">
        <v>11</v>
      </c>
      <c r="K304" s="90">
        <f>4409.58+19089.42</f>
        <v>23499</v>
      </c>
      <c r="L304" s="90">
        <f>4409.58+19089.42</f>
        <v>23499</v>
      </c>
      <c r="M304" s="87">
        <f t="shared" ref="M304:M305" si="41">K304-L304</f>
        <v>0</v>
      </c>
      <c r="N304" s="87">
        <v>13</v>
      </c>
      <c r="O304" s="90">
        <f>20364.9+9767.26+2522.4</f>
        <v>32654.560000000005</v>
      </c>
      <c r="P304" s="90">
        <f>20364.9+9767.26+2522.4</f>
        <v>32654.560000000005</v>
      </c>
      <c r="Q304" s="90">
        <f>O304-P304</f>
        <v>0</v>
      </c>
      <c r="R304" s="20">
        <f t="shared" si="40"/>
        <v>56153.560000000005</v>
      </c>
      <c r="S304" s="20"/>
      <c r="U304" s="20"/>
    </row>
    <row r="305" spans="1:21" s="3" customFormat="1" ht="15" customHeight="1">
      <c r="A305" s="10">
        <f t="shared" si="34"/>
        <v>296</v>
      </c>
      <c r="B305" s="21" t="s">
        <v>229</v>
      </c>
      <c r="C305" s="14" t="s">
        <v>19</v>
      </c>
      <c r="D305" s="10"/>
      <c r="E305" s="21" t="s">
        <v>24</v>
      </c>
      <c r="F305" s="23"/>
      <c r="G305" s="19" t="s">
        <v>22</v>
      </c>
      <c r="H305" s="92">
        <v>19</v>
      </c>
      <c r="I305" s="87">
        <v>3</v>
      </c>
      <c r="J305" s="87">
        <v>3</v>
      </c>
      <c r="K305" s="87">
        <f>1050.49+10537.43</f>
        <v>11587.92</v>
      </c>
      <c r="L305" s="87">
        <v>1050.49</v>
      </c>
      <c r="M305" s="87">
        <f t="shared" si="41"/>
        <v>10537.43</v>
      </c>
      <c r="N305" s="87">
        <v>5</v>
      </c>
      <c r="O305" s="90">
        <f>24310.11+5426.44+5190.8</f>
        <v>34927.35</v>
      </c>
      <c r="P305" s="90">
        <f>24310.11+5426.44</f>
        <v>29736.55</v>
      </c>
      <c r="Q305" s="90">
        <f>O305-P305</f>
        <v>5190.7999999999993</v>
      </c>
      <c r="R305" s="20">
        <f t="shared" si="40"/>
        <v>30787.040000000001</v>
      </c>
      <c r="S305" s="20"/>
      <c r="U305" s="20"/>
    </row>
    <row r="306" spans="1:21" s="3" customFormat="1" ht="15" customHeight="1">
      <c r="A306" s="10">
        <f t="shared" si="34"/>
        <v>297</v>
      </c>
      <c r="B306" s="61" t="s">
        <v>229</v>
      </c>
      <c r="C306" s="14" t="s">
        <v>19</v>
      </c>
      <c r="D306" s="10"/>
      <c r="E306" s="21" t="s">
        <v>24</v>
      </c>
      <c r="F306" s="58"/>
      <c r="G306" s="24" t="s">
        <v>25</v>
      </c>
      <c r="H306" s="167"/>
      <c r="I306" s="155"/>
      <c r="J306" s="155"/>
      <c r="K306" s="155"/>
      <c r="L306" s="155"/>
      <c r="M306" s="84"/>
      <c r="N306" s="84"/>
      <c r="O306" s="84"/>
      <c r="P306" s="84"/>
      <c r="Q306" s="84"/>
    </row>
    <row r="307" spans="1:21" s="3" customFormat="1" ht="15" customHeight="1">
      <c r="A307" s="10">
        <f t="shared" si="34"/>
        <v>298</v>
      </c>
      <c r="B307" s="61" t="s">
        <v>230</v>
      </c>
      <c r="C307" s="14" t="s">
        <v>54</v>
      </c>
      <c r="D307" s="10" t="s">
        <v>69</v>
      </c>
      <c r="E307" s="21" t="s">
        <v>24</v>
      </c>
      <c r="F307" s="58"/>
      <c r="G307" s="19" t="s">
        <v>22</v>
      </c>
      <c r="H307" s="177">
        <v>5</v>
      </c>
      <c r="I307" s="87">
        <v>1</v>
      </c>
      <c r="J307" s="87">
        <v>1</v>
      </c>
      <c r="K307" s="87">
        <v>4786.25</v>
      </c>
      <c r="L307" s="87">
        <v>4786.25</v>
      </c>
      <c r="M307" s="87">
        <f>K307-L307</f>
        <v>0</v>
      </c>
      <c r="N307" s="87">
        <v>1</v>
      </c>
      <c r="O307" s="87">
        <v>8968.24</v>
      </c>
      <c r="P307" s="87">
        <v>8968.24</v>
      </c>
      <c r="Q307" s="90">
        <f>O307-P307</f>
        <v>0</v>
      </c>
      <c r="R307" s="20">
        <f>P307+L307</f>
        <v>13754.49</v>
      </c>
      <c r="S307" s="20"/>
      <c r="U307" s="20"/>
    </row>
    <row r="308" spans="1:21" s="3" customFormat="1" ht="15" customHeight="1">
      <c r="A308" s="10">
        <f t="shared" si="34"/>
        <v>299</v>
      </c>
      <c r="B308" s="21" t="s">
        <v>230</v>
      </c>
      <c r="C308" s="14" t="s">
        <v>54</v>
      </c>
      <c r="D308" s="10" t="s">
        <v>69</v>
      </c>
      <c r="E308" s="21" t="s">
        <v>24</v>
      </c>
      <c r="F308" s="23"/>
      <c r="G308" s="19" t="s">
        <v>25</v>
      </c>
      <c r="H308" s="80">
        <v>1</v>
      </c>
      <c r="I308" s="84"/>
      <c r="J308" s="84"/>
      <c r="K308" s="84"/>
      <c r="L308" s="84"/>
      <c r="M308" s="84"/>
      <c r="N308" s="84"/>
      <c r="O308" s="84"/>
      <c r="P308" s="84"/>
      <c r="Q308" s="138"/>
      <c r="R308" s="18"/>
    </row>
    <row r="309" spans="1:21" s="3" customFormat="1" ht="15" customHeight="1">
      <c r="A309" s="10">
        <f t="shared" si="34"/>
        <v>300</v>
      </c>
      <c r="B309" s="62" t="s">
        <v>231</v>
      </c>
      <c r="C309" s="63" t="s">
        <v>19</v>
      </c>
      <c r="D309" s="64"/>
      <c r="E309" s="62" t="s">
        <v>24</v>
      </c>
      <c r="F309" s="65"/>
      <c r="G309" s="66" t="s">
        <v>22</v>
      </c>
      <c r="H309" s="92">
        <v>10</v>
      </c>
      <c r="I309" s="87">
        <v>4</v>
      </c>
      <c r="J309" s="87">
        <v>4</v>
      </c>
      <c r="K309" s="87">
        <v>3364.25</v>
      </c>
      <c r="L309" s="87"/>
      <c r="M309" s="87">
        <f>K309-L309</f>
        <v>3364.25</v>
      </c>
      <c r="N309" s="87">
        <v>10</v>
      </c>
      <c r="O309" s="87">
        <f>13678.96+420.4</f>
        <v>14099.359999999999</v>
      </c>
      <c r="P309" s="87">
        <v>13678.96</v>
      </c>
      <c r="Q309" s="90">
        <f>O309-P309</f>
        <v>420.39999999999964</v>
      </c>
      <c r="R309" s="20">
        <f>P309+L309</f>
        <v>13678.96</v>
      </c>
      <c r="S309" s="20"/>
      <c r="U309" s="20"/>
    </row>
    <row r="310" spans="1:21" s="3" customFormat="1" ht="15" customHeight="1">
      <c r="A310" s="10">
        <f t="shared" si="34"/>
        <v>301</v>
      </c>
      <c r="B310" s="21" t="s">
        <v>232</v>
      </c>
      <c r="C310" s="42" t="s">
        <v>19</v>
      </c>
      <c r="D310" s="50"/>
      <c r="E310" s="21" t="s">
        <v>24</v>
      </c>
      <c r="F310" s="51"/>
      <c r="G310" s="19" t="s">
        <v>25</v>
      </c>
      <c r="H310" s="181"/>
      <c r="I310" s="84"/>
      <c r="J310" s="84"/>
      <c r="K310" s="138"/>
      <c r="L310" s="138"/>
      <c r="M310" s="84"/>
      <c r="N310" s="104"/>
      <c r="O310" s="104"/>
      <c r="P310" s="104"/>
      <c r="Q310" s="84"/>
      <c r="R310" s="18"/>
    </row>
    <row r="311" spans="1:21" s="3" customFormat="1" ht="15" customHeight="1">
      <c r="A311" s="10">
        <f t="shared" si="34"/>
        <v>302</v>
      </c>
      <c r="B311" s="21" t="s">
        <v>233</v>
      </c>
      <c r="C311" s="42" t="s">
        <v>19</v>
      </c>
      <c r="D311" s="43"/>
      <c r="E311" s="21" t="s">
        <v>24</v>
      </c>
      <c r="F311" s="23"/>
      <c r="G311" s="19" t="s">
        <v>22</v>
      </c>
      <c r="H311" s="177"/>
      <c r="I311" s="87"/>
      <c r="J311" s="87"/>
      <c r="K311" s="87"/>
      <c r="L311" s="87"/>
      <c r="M311" s="87">
        <f>K311-L311</f>
        <v>0</v>
      </c>
      <c r="N311" s="87"/>
      <c r="O311" s="87"/>
      <c r="P311" s="87"/>
      <c r="Q311" s="90">
        <f>O311-P311</f>
        <v>0</v>
      </c>
      <c r="R311" s="20">
        <f t="shared" ref="R311:R312" si="42">P311+L311</f>
        <v>0</v>
      </c>
      <c r="S311" s="20"/>
      <c r="U311" s="20"/>
    </row>
    <row r="312" spans="1:21" s="3" customFormat="1" ht="15" customHeight="1">
      <c r="A312" s="10">
        <f t="shared" si="34"/>
        <v>303</v>
      </c>
      <c r="B312" s="21" t="s">
        <v>234</v>
      </c>
      <c r="C312" s="42" t="s">
        <v>19</v>
      </c>
      <c r="D312" s="64"/>
      <c r="E312" s="21" t="s">
        <v>235</v>
      </c>
      <c r="F312" s="23"/>
      <c r="G312" s="27" t="s">
        <v>22</v>
      </c>
      <c r="H312" s="92"/>
      <c r="I312" s="87"/>
      <c r="J312" s="87"/>
      <c r="K312" s="87"/>
      <c r="L312" s="87"/>
      <c r="M312" s="87">
        <f>K312-L312</f>
        <v>0</v>
      </c>
      <c r="N312" s="87"/>
      <c r="O312" s="90"/>
      <c r="P312" s="90"/>
      <c r="Q312" s="90">
        <f>O312-P312</f>
        <v>0</v>
      </c>
      <c r="R312" s="20">
        <f t="shared" si="42"/>
        <v>0</v>
      </c>
      <c r="S312" s="20"/>
      <c r="U312" s="20"/>
    </row>
    <row r="313" spans="1:21" s="3" customFormat="1" ht="15" customHeight="1">
      <c r="A313" s="10">
        <f t="shared" si="34"/>
        <v>304</v>
      </c>
      <c r="B313" s="29" t="s">
        <v>234</v>
      </c>
      <c r="C313" s="42" t="s">
        <v>19</v>
      </c>
      <c r="D313" s="215"/>
      <c r="E313" s="21" t="s">
        <v>235</v>
      </c>
      <c r="F313" s="67"/>
      <c r="G313" s="68" t="s">
        <v>25</v>
      </c>
      <c r="H313" s="167"/>
      <c r="I313" s="84"/>
      <c r="J313" s="84"/>
      <c r="K313" s="84"/>
      <c r="L313" s="84"/>
      <c r="M313" s="84"/>
      <c r="N313" s="84"/>
      <c r="O313" s="138"/>
      <c r="P313" s="155"/>
      <c r="Q313" s="84"/>
      <c r="R313" s="20"/>
      <c r="S313" s="20"/>
      <c r="U313" s="20"/>
    </row>
    <row r="314" spans="1:21" s="3" customFormat="1" ht="13.15" customHeight="1">
      <c r="A314" s="10">
        <f t="shared" si="34"/>
        <v>305</v>
      </c>
      <c r="B314" s="21" t="s">
        <v>247</v>
      </c>
      <c r="C314" s="42"/>
      <c r="D314" s="43"/>
      <c r="E314" s="21"/>
      <c r="F314" s="23"/>
      <c r="G314" s="27" t="s">
        <v>22</v>
      </c>
      <c r="H314" s="177">
        <v>2</v>
      </c>
      <c r="I314" s="87">
        <v>2</v>
      </c>
      <c r="J314" s="87">
        <v>2</v>
      </c>
      <c r="K314" s="87">
        <v>1200.57</v>
      </c>
      <c r="L314" s="87">
        <v>1200.57</v>
      </c>
      <c r="M314" s="87">
        <f>K314-L314</f>
        <v>0</v>
      </c>
      <c r="N314" s="87"/>
      <c r="O314" s="87"/>
      <c r="P314" s="87"/>
      <c r="Q314" s="90">
        <f>O314-P314</f>
        <v>0</v>
      </c>
      <c r="R314" s="20">
        <f t="shared" ref="R314:R315" si="43">P314+L314</f>
        <v>1200.57</v>
      </c>
    </row>
    <row r="315" spans="1:21" s="3" customFormat="1" ht="13.15" customHeight="1">
      <c r="A315" s="10">
        <f t="shared" si="34"/>
        <v>306</v>
      </c>
      <c r="B315" s="69" t="s">
        <v>236</v>
      </c>
      <c r="C315" s="42" t="s">
        <v>19</v>
      </c>
      <c r="D315" s="70"/>
      <c r="E315" s="21" t="s">
        <v>24</v>
      </c>
      <c r="F315" s="26"/>
      <c r="G315" s="19" t="s">
        <v>22</v>
      </c>
      <c r="H315" s="207"/>
      <c r="I315" s="87"/>
      <c r="J315" s="87"/>
      <c r="K315" s="87"/>
      <c r="L315" s="87"/>
      <c r="M315" s="87">
        <f>K315-L315</f>
        <v>0</v>
      </c>
      <c r="N315" s="87"/>
      <c r="O315" s="90"/>
      <c r="P315" s="90"/>
      <c r="Q315" s="90">
        <f>O315-P315</f>
        <v>0</v>
      </c>
      <c r="R315" s="20">
        <f t="shared" si="43"/>
        <v>0</v>
      </c>
      <c r="S315" s="20"/>
      <c r="U315" s="20"/>
    </row>
    <row r="316" spans="1:21" s="3" customFormat="1" ht="15" customHeight="1">
      <c r="A316" s="10">
        <f t="shared" si="34"/>
        <v>307</v>
      </c>
      <c r="B316" s="69" t="s">
        <v>236</v>
      </c>
      <c r="C316" s="42" t="s">
        <v>19</v>
      </c>
      <c r="D316" s="39"/>
      <c r="E316" s="21" t="s">
        <v>24</v>
      </c>
      <c r="F316" s="39"/>
      <c r="G316" s="35" t="s">
        <v>25</v>
      </c>
      <c r="H316" s="96"/>
      <c r="I316" s="155"/>
      <c r="J316" s="155"/>
      <c r="K316" s="155"/>
      <c r="L316" s="155"/>
      <c r="M316" s="84"/>
      <c r="N316" s="104"/>
      <c r="O316" s="104"/>
      <c r="P316" s="104"/>
      <c r="Q316" s="84"/>
    </row>
    <row r="317" spans="1:21" s="3" customFormat="1" ht="15" customHeight="1">
      <c r="A317" s="10">
        <f t="shared" si="34"/>
        <v>308</v>
      </c>
      <c r="B317" s="71" t="s">
        <v>237</v>
      </c>
      <c r="C317" s="72" t="s">
        <v>19</v>
      </c>
      <c r="D317" s="73"/>
      <c r="E317" s="73" t="s">
        <v>24</v>
      </c>
      <c r="F317" s="73"/>
      <c r="G317" s="74" t="s">
        <v>25</v>
      </c>
      <c r="H317" s="80">
        <v>15</v>
      </c>
      <c r="I317" s="209"/>
      <c r="J317" s="209"/>
      <c r="K317" s="94"/>
      <c r="L317" s="94"/>
      <c r="M317" s="84"/>
      <c r="N317" s="209" t="s">
        <v>259</v>
      </c>
      <c r="O317" s="210"/>
      <c r="P317" s="210"/>
      <c r="Q317" s="84"/>
    </row>
    <row r="318" spans="1:21" s="75" customFormat="1" ht="15" customHeight="1">
      <c r="A318" s="10">
        <f t="shared" si="34"/>
        <v>309</v>
      </c>
      <c r="B318" s="34" t="s">
        <v>238</v>
      </c>
      <c r="C318" s="14" t="s">
        <v>54</v>
      </c>
      <c r="D318" s="10" t="s">
        <v>69</v>
      </c>
      <c r="E318" s="21" t="s">
        <v>24</v>
      </c>
      <c r="F318" s="23"/>
      <c r="G318" s="19" t="s">
        <v>22</v>
      </c>
      <c r="H318" s="177">
        <v>7</v>
      </c>
      <c r="I318" s="87">
        <v>3</v>
      </c>
      <c r="J318" s="87">
        <v>3</v>
      </c>
      <c r="K318" s="90">
        <v>2726.29</v>
      </c>
      <c r="L318" s="90">
        <v>2726.29</v>
      </c>
      <c r="M318" s="87">
        <f>K318-L318</f>
        <v>0</v>
      </c>
      <c r="N318" s="87">
        <v>7</v>
      </c>
      <c r="O318" s="87">
        <v>25987.72</v>
      </c>
      <c r="P318" s="87">
        <v>25987.72</v>
      </c>
      <c r="Q318" s="90">
        <f>O318-P318</f>
        <v>0</v>
      </c>
      <c r="R318" s="20">
        <f>P318+L318</f>
        <v>28714.010000000002</v>
      </c>
      <c r="S318" s="20"/>
      <c r="U318" s="20"/>
    </row>
    <row r="319" spans="1:21" s="3" customFormat="1" ht="15" customHeight="1">
      <c r="A319" s="10">
        <f t="shared" si="34"/>
        <v>310</v>
      </c>
      <c r="B319" s="61" t="s">
        <v>238</v>
      </c>
      <c r="C319" s="14" t="s">
        <v>54</v>
      </c>
      <c r="D319" s="10" t="s">
        <v>7</v>
      </c>
      <c r="E319" s="21" t="s">
        <v>24</v>
      </c>
      <c r="F319" s="44"/>
      <c r="G319" s="35" t="s">
        <v>25</v>
      </c>
      <c r="H319" s="167">
        <v>3</v>
      </c>
      <c r="I319" s="84"/>
      <c r="J319" s="84"/>
      <c r="K319" s="84"/>
      <c r="L319" s="84"/>
      <c r="M319" s="84"/>
      <c r="N319" s="104"/>
      <c r="O319" s="104"/>
      <c r="P319" s="104"/>
      <c r="Q319" s="84"/>
    </row>
    <row r="320" spans="1:21" s="3" customFormat="1" ht="15" customHeight="1">
      <c r="A320" s="10">
        <f t="shared" si="34"/>
        <v>311</v>
      </c>
      <c r="B320" s="61" t="s">
        <v>256</v>
      </c>
      <c r="C320" s="14"/>
      <c r="D320" s="10"/>
      <c r="E320" s="21"/>
      <c r="F320" s="44"/>
      <c r="G320" s="35" t="s">
        <v>22</v>
      </c>
      <c r="H320" s="167">
        <v>11</v>
      </c>
      <c r="I320" s="84"/>
      <c r="J320" s="84"/>
      <c r="K320" s="84"/>
      <c r="L320" s="84"/>
      <c r="M320" s="84"/>
      <c r="N320" s="104"/>
      <c r="O320" s="104"/>
      <c r="P320" s="104"/>
      <c r="Q320" s="84"/>
      <c r="R320" s="20">
        <f>P320+L320</f>
        <v>0</v>
      </c>
    </row>
    <row r="321" spans="2:17" s="3" customFormat="1" ht="14.45" customHeight="1">
      <c r="B321" s="76"/>
      <c r="H321" s="77">
        <f t="shared" ref="H321:Q321" si="44">SUM(H10:H320)</f>
        <v>1741</v>
      </c>
      <c r="I321" s="77">
        <f t="shared" si="44"/>
        <v>541</v>
      </c>
      <c r="J321" s="77">
        <f t="shared" si="44"/>
        <v>544</v>
      </c>
      <c r="K321" s="78">
        <f t="shared" si="44"/>
        <v>890521.64000000013</v>
      </c>
      <c r="L321" s="78">
        <f t="shared" si="44"/>
        <v>614442</v>
      </c>
      <c r="M321" s="77">
        <f t="shared" si="44"/>
        <v>276079.63999999996</v>
      </c>
      <c r="N321" s="77">
        <f t="shared" si="44"/>
        <v>1423</v>
      </c>
      <c r="O321" s="77">
        <f t="shared" si="44"/>
        <v>3680670.7600000007</v>
      </c>
      <c r="P321" s="77">
        <f t="shared" si="44"/>
        <v>3437011.4299999997</v>
      </c>
      <c r="Q321" s="77">
        <f t="shared" si="44"/>
        <v>243659.33000000002</v>
      </c>
    </row>
    <row r="322" spans="2:17" s="3" customFormat="1" ht="15" customHeight="1"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s="3" customFormat="1" ht="15" customHeight="1">
      <c r="B323" s="214"/>
      <c r="G323" s="214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s="3" customFormat="1" ht="15" customHeight="1">
      <c r="I324" s="79"/>
      <c r="J324" s="79"/>
      <c r="K324" s="79"/>
      <c r="L324" s="79"/>
      <c r="M324" s="79"/>
      <c r="N324" s="79"/>
      <c r="O324" s="79"/>
      <c r="P324" s="79"/>
      <c r="Q324" s="79"/>
    </row>
  </sheetData>
  <autoFilter ref="A9:AMG321"/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299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/>
      <c r="N11" s="86"/>
      <c r="O11" s="88"/>
      <c r="P11" s="89"/>
      <c r="Q11" s="90"/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/>
      <c r="N13" s="87"/>
      <c r="O13" s="93"/>
      <c r="P13" s="93"/>
      <c r="Q13" s="90"/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2</v>
      </c>
      <c r="I14" s="87"/>
      <c r="J14" s="87"/>
      <c r="K14" s="87"/>
      <c r="L14" s="87"/>
      <c r="M14" s="87"/>
      <c r="N14" s="87"/>
      <c r="O14" s="93"/>
      <c r="P14" s="93"/>
      <c r="Q14" s="90"/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/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/>
      <c r="I17" s="87"/>
      <c r="J17" s="87"/>
      <c r="K17" s="87"/>
      <c r="L17" s="87"/>
      <c r="M17" s="87"/>
      <c r="N17" s="87"/>
      <c r="O17" s="99"/>
      <c r="P17" s="99"/>
      <c r="Q17" s="90"/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/>
      <c r="I19" s="101"/>
      <c r="J19" s="101"/>
      <c r="K19" s="101"/>
      <c r="L19" s="101"/>
      <c r="M19" s="87"/>
      <c r="N19" s="101"/>
      <c r="O19" s="102"/>
      <c r="P19" s="102"/>
      <c r="Q19" s="90"/>
      <c r="R19" s="20"/>
      <c r="S19" s="20"/>
      <c r="U19" s="20"/>
    </row>
    <row r="20" spans="1:1021" ht="15" customHeight="1">
      <c r="A20" s="10">
        <v>11</v>
      </c>
      <c r="B20" s="21" t="s">
        <v>31</v>
      </c>
      <c r="C20" s="14" t="s">
        <v>19</v>
      </c>
      <c r="D20" s="10"/>
      <c r="E20" s="21" t="s">
        <v>32</v>
      </c>
      <c r="F20" s="23"/>
      <c r="G20" s="19" t="s">
        <v>33</v>
      </c>
      <c r="H20" s="80"/>
      <c r="I20" s="84"/>
      <c r="J20" s="84"/>
      <c r="K20" s="84"/>
      <c r="L20" s="84"/>
      <c r="M20" s="84"/>
      <c r="N20" s="84"/>
      <c r="O20" s="95"/>
      <c r="P20" s="95"/>
      <c r="Q20" s="84"/>
      <c r="R20" s="18"/>
    </row>
    <row r="21" spans="1:1021" ht="15" customHeight="1">
      <c r="A21" s="10">
        <v>12</v>
      </c>
      <c r="B21" s="21" t="s">
        <v>34</v>
      </c>
      <c r="C21" s="14" t="s">
        <v>19</v>
      </c>
      <c r="D21" s="10"/>
      <c r="E21" s="21" t="s">
        <v>32</v>
      </c>
      <c r="F21" s="23"/>
      <c r="G21" s="19" t="s">
        <v>22</v>
      </c>
      <c r="H21" s="92">
        <v>1</v>
      </c>
      <c r="I21" s="87"/>
      <c r="J21" s="87"/>
      <c r="K21" s="87"/>
      <c r="L21" s="87"/>
      <c r="M21" s="87"/>
      <c r="N21" s="87"/>
      <c r="O21" s="93"/>
      <c r="P21" s="93"/>
      <c r="Q21" s="90"/>
      <c r="R21" s="20"/>
      <c r="S21" s="20"/>
      <c r="U21" s="20"/>
    </row>
    <row r="22" spans="1:1021" ht="15" customHeight="1">
      <c r="A22" s="10">
        <v>13</v>
      </c>
      <c r="B22" s="21" t="s">
        <v>35</v>
      </c>
      <c r="C22" s="14" t="s">
        <v>19</v>
      </c>
      <c r="D22" s="10"/>
      <c r="E22" s="21" t="s">
        <v>36</v>
      </c>
      <c r="F22" s="23"/>
      <c r="G22" s="19" t="s">
        <v>22</v>
      </c>
      <c r="H22" s="92"/>
      <c r="I22" s="87"/>
      <c r="J22" s="87"/>
      <c r="K22" s="87"/>
      <c r="L22" s="87"/>
      <c r="M22" s="87"/>
      <c r="N22" s="87"/>
      <c r="O22" s="93"/>
      <c r="P22" s="87"/>
      <c r="Q22" s="90"/>
      <c r="R22" s="20"/>
      <c r="S22" s="20"/>
      <c r="U22" s="20"/>
    </row>
    <row r="23" spans="1:1021" ht="15" customHeight="1">
      <c r="A23" s="10">
        <v>14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33</v>
      </c>
      <c r="H23" s="80"/>
      <c r="I23" s="103"/>
      <c r="J23" s="103"/>
      <c r="K23" s="104"/>
      <c r="L23" s="104"/>
      <c r="M23" s="84"/>
      <c r="N23" s="84"/>
      <c r="O23" s="95"/>
      <c r="P23" s="95"/>
      <c r="Q23" s="84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15</v>
      </c>
      <c r="B24" s="21" t="s">
        <v>37</v>
      </c>
      <c r="C24" s="14" t="s">
        <v>38</v>
      </c>
      <c r="D24" s="10"/>
      <c r="E24" s="21" t="s">
        <v>39</v>
      </c>
      <c r="F24" s="23"/>
      <c r="G24" s="19" t="s">
        <v>22</v>
      </c>
      <c r="H24" s="92">
        <v>5</v>
      </c>
      <c r="I24" s="101"/>
      <c r="J24" s="101"/>
      <c r="K24" s="101"/>
      <c r="L24" s="101"/>
      <c r="M24" s="87"/>
      <c r="N24" s="101"/>
      <c r="O24" s="102"/>
      <c r="P24" s="102"/>
      <c r="Q24" s="90"/>
      <c r="R24" s="20"/>
      <c r="S24" s="20"/>
      <c r="U24" s="20"/>
    </row>
    <row r="25" spans="1:1021" ht="15" customHeight="1">
      <c r="A25" s="10">
        <v>16</v>
      </c>
      <c r="B25" s="21" t="s">
        <v>37</v>
      </c>
      <c r="C25" s="14" t="s">
        <v>38</v>
      </c>
      <c r="D25" s="21"/>
      <c r="E25" s="21" t="s">
        <v>39</v>
      </c>
      <c r="F25" s="23"/>
      <c r="G25" s="24" t="s">
        <v>25</v>
      </c>
      <c r="H25" s="80"/>
      <c r="I25" s="82"/>
      <c r="J25" s="82"/>
      <c r="K25" s="100"/>
      <c r="L25" s="100"/>
      <c r="M25" s="84"/>
      <c r="N25" s="84"/>
      <c r="O25" s="95"/>
      <c r="P25" s="95"/>
      <c r="Q25" s="84"/>
      <c r="R25" s="18"/>
    </row>
    <row r="26" spans="1:1021" s="3" customFormat="1" ht="15" customHeight="1">
      <c r="A26" s="10">
        <v>17</v>
      </c>
      <c r="B26" s="21" t="s">
        <v>40</v>
      </c>
      <c r="C26" s="14" t="s">
        <v>19</v>
      </c>
      <c r="D26" s="10"/>
      <c r="E26" s="21" t="s">
        <v>41</v>
      </c>
      <c r="F26" s="23"/>
      <c r="G26" s="19" t="s">
        <v>22</v>
      </c>
      <c r="H26" s="92">
        <v>2</v>
      </c>
      <c r="I26" s="87"/>
      <c r="J26" s="87"/>
      <c r="K26" s="87"/>
      <c r="L26" s="87"/>
      <c r="M26" s="87"/>
      <c r="N26" s="87"/>
      <c r="O26" s="93"/>
      <c r="P26" s="93"/>
      <c r="Q26" s="90"/>
      <c r="R26" s="20"/>
      <c r="S26" s="20"/>
      <c r="U26" s="20"/>
    </row>
    <row r="27" spans="1:1021" ht="15" customHeight="1">
      <c r="A27" s="10">
        <v>18</v>
      </c>
      <c r="B27" s="29" t="s">
        <v>40</v>
      </c>
      <c r="C27" s="14" t="s">
        <v>19</v>
      </c>
      <c r="D27" s="10"/>
      <c r="E27" s="21" t="s">
        <v>41</v>
      </c>
      <c r="F27" s="22"/>
      <c r="G27" s="19" t="s">
        <v>33</v>
      </c>
      <c r="H27" s="80"/>
      <c r="I27" s="84"/>
      <c r="J27" s="84"/>
      <c r="K27" s="84"/>
      <c r="L27" s="84"/>
      <c r="M27" s="84"/>
      <c r="N27" s="84"/>
      <c r="O27" s="95"/>
      <c r="P27" s="95"/>
      <c r="Q27" s="84"/>
      <c r="R27" s="18"/>
    </row>
    <row r="28" spans="1:1021" ht="15" customHeight="1">
      <c r="A28" s="10">
        <v>19</v>
      </c>
      <c r="B28" s="21" t="s">
        <v>42</v>
      </c>
      <c r="C28" s="14" t="s">
        <v>19</v>
      </c>
      <c r="D28" s="10"/>
      <c r="E28" s="21" t="s">
        <v>43</v>
      </c>
      <c r="F28" s="30"/>
      <c r="G28" s="19" t="s">
        <v>22</v>
      </c>
      <c r="H28" s="92"/>
      <c r="I28" s="87"/>
      <c r="J28" s="87"/>
      <c r="K28" s="87"/>
      <c r="L28" s="87"/>
      <c r="M28" s="87"/>
      <c r="N28" s="87"/>
      <c r="O28" s="93"/>
      <c r="P28" s="93"/>
      <c r="Q28" s="90"/>
      <c r="R28" s="20"/>
      <c r="S28" s="20"/>
      <c r="U28" s="20"/>
    </row>
    <row r="29" spans="1:1021" ht="15" customHeight="1">
      <c r="A29" s="10">
        <v>20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44</v>
      </c>
      <c r="H29" s="80"/>
      <c r="I29" s="105"/>
      <c r="J29" s="105"/>
      <c r="K29" s="104"/>
      <c r="L29" s="106"/>
      <c r="M29" s="105"/>
      <c r="N29" s="107"/>
      <c r="O29" s="108"/>
      <c r="P29" s="108"/>
      <c r="Q29" s="107"/>
      <c r="R29" s="18"/>
    </row>
    <row r="30" spans="1:1021" ht="15" customHeight="1">
      <c r="A30" s="10">
        <v>21</v>
      </c>
      <c r="B30" s="21" t="s">
        <v>45</v>
      </c>
      <c r="C30" s="14" t="s">
        <v>19</v>
      </c>
      <c r="D30" s="21"/>
      <c r="E30" s="21" t="s">
        <v>46</v>
      </c>
      <c r="F30" s="23"/>
      <c r="G30" s="19" t="s">
        <v>22</v>
      </c>
      <c r="H30" s="92"/>
      <c r="I30" s="109"/>
      <c r="J30" s="109"/>
      <c r="K30" s="109"/>
      <c r="L30" s="109"/>
      <c r="M30" s="109"/>
      <c r="N30" s="109"/>
      <c r="O30" s="109"/>
      <c r="P30" s="109"/>
      <c r="Q30" s="110"/>
      <c r="R30" s="20"/>
      <c r="S30" s="20"/>
      <c r="U30" s="20"/>
    </row>
    <row r="31" spans="1:1021" ht="15" customHeight="1">
      <c r="A31" s="10">
        <v>22</v>
      </c>
      <c r="B31" s="21" t="s">
        <v>45</v>
      </c>
      <c r="C31" s="14" t="s">
        <v>19</v>
      </c>
      <c r="D31" s="21"/>
      <c r="E31" s="21" t="s">
        <v>46</v>
      </c>
      <c r="F31" s="31"/>
      <c r="G31" s="19" t="s">
        <v>47</v>
      </c>
      <c r="H31" s="80"/>
      <c r="I31" s="111"/>
      <c r="J31" s="111"/>
      <c r="K31" s="112"/>
      <c r="L31" s="112"/>
      <c r="M31" s="113"/>
      <c r="N31" s="111"/>
      <c r="O31" s="114"/>
      <c r="P31" s="114"/>
      <c r="Q31" s="115"/>
      <c r="R31" s="18"/>
    </row>
    <row r="32" spans="1:1021" ht="15" customHeight="1">
      <c r="A32" s="10">
        <v>23</v>
      </c>
      <c r="B32" s="21" t="s">
        <v>48</v>
      </c>
      <c r="C32" s="14" t="s">
        <v>19</v>
      </c>
      <c r="D32" s="10"/>
      <c r="E32" s="21" t="s">
        <v>24</v>
      </c>
      <c r="F32" s="23"/>
      <c r="G32" s="19" t="s">
        <v>22</v>
      </c>
      <c r="H32" s="92">
        <v>4</v>
      </c>
      <c r="I32" s="87"/>
      <c r="J32" s="87"/>
      <c r="K32" s="87"/>
      <c r="L32" s="87"/>
      <c r="M32" s="87"/>
      <c r="N32" s="87"/>
      <c r="O32" s="99"/>
      <c r="P32" s="99"/>
      <c r="Q32" s="90"/>
      <c r="R32" s="20"/>
      <c r="S32" s="20"/>
      <c r="U32" s="20"/>
    </row>
    <row r="33" spans="1:1021" ht="15" customHeight="1">
      <c r="A33" s="10">
        <v>24</v>
      </c>
      <c r="B33" s="21" t="s">
        <v>48</v>
      </c>
      <c r="C33" s="14" t="s">
        <v>19</v>
      </c>
      <c r="D33" s="10"/>
      <c r="E33" s="21" t="s">
        <v>24</v>
      </c>
      <c r="F33" s="22"/>
      <c r="G33" s="19" t="s">
        <v>25</v>
      </c>
      <c r="H33" s="80"/>
      <c r="I33" s="84"/>
      <c r="J33" s="84"/>
      <c r="K33" s="84"/>
      <c r="L33" s="84"/>
      <c r="M33" s="84"/>
      <c r="N33" s="84"/>
      <c r="O33" s="95"/>
      <c r="P33" s="95"/>
      <c r="Q33" s="84"/>
      <c r="R33" s="18"/>
    </row>
    <row r="34" spans="1:1021" ht="15" customHeight="1">
      <c r="A34" s="10">
        <v>25</v>
      </c>
      <c r="B34" s="21" t="s">
        <v>49</v>
      </c>
      <c r="C34" s="14" t="s">
        <v>38</v>
      </c>
      <c r="D34" s="10"/>
      <c r="E34" s="21" t="s">
        <v>24</v>
      </c>
      <c r="F34" s="23"/>
      <c r="G34" s="19" t="s">
        <v>22</v>
      </c>
      <c r="H34" s="116"/>
      <c r="I34" s="117"/>
      <c r="J34" s="117"/>
      <c r="K34" s="117"/>
      <c r="L34" s="117"/>
      <c r="M34" s="117"/>
      <c r="N34" s="117"/>
      <c r="O34" s="118"/>
      <c r="P34" s="118"/>
      <c r="Q34" s="119"/>
      <c r="R34" s="20"/>
      <c r="S34" s="20"/>
      <c r="U34" s="20"/>
    </row>
    <row r="35" spans="1:1021" ht="15" customHeight="1">
      <c r="A35" s="10">
        <v>26</v>
      </c>
      <c r="B35" s="21" t="s">
        <v>49</v>
      </c>
      <c r="C35" s="14" t="s">
        <v>38</v>
      </c>
      <c r="D35" s="10"/>
      <c r="E35" s="21" t="s">
        <v>24</v>
      </c>
      <c r="F35" s="22"/>
      <c r="G35" s="19" t="s">
        <v>25</v>
      </c>
      <c r="H35" s="80"/>
      <c r="I35" s="104"/>
      <c r="J35" s="104"/>
      <c r="K35" s="104"/>
      <c r="L35" s="104"/>
      <c r="M35" s="104"/>
      <c r="N35" s="104"/>
      <c r="O35" s="104"/>
      <c r="P35" s="104"/>
      <c r="Q35" s="104"/>
    </row>
    <row r="36" spans="1:1021" ht="15" customHeight="1">
      <c r="A36" s="10">
        <v>27</v>
      </c>
      <c r="B36" s="21" t="s">
        <v>50</v>
      </c>
      <c r="C36" s="14"/>
      <c r="D36" s="10"/>
      <c r="E36" s="21"/>
      <c r="F36" s="22"/>
      <c r="G36" s="19" t="s">
        <v>21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21</v>
      </c>
      <c r="H37" s="80"/>
      <c r="I37" s="84"/>
      <c r="J37" s="84"/>
      <c r="K37" s="84"/>
      <c r="L37" s="84"/>
      <c r="M37" s="84"/>
      <c r="N37" s="84"/>
      <c r="O37" s="84"/>
      <c r="P37" s="84"/>
      <c r="Q37" s="84"/>
    </row>
    <row r="38" spans="1:1021" ht="15" customHeight="1">
      <c r="A38" s="10">
        <v>29</v>
      </c>
      <c r="B38" s="32" t="s">
        <v>51</v>
      </c>
      <c r="C38" s="14"/>
      <c r="D38" s="10"/>
      <c r="E38" s="21"/>
      <c r="F38" s="22"/>
      <c r="G38" s="19" t="s">
        <v>21</v>
      </c>
      <c r="H38" s="80"/>
      <c r="I38" s="81"/>
      <c r="J38" s="81"/>
      <c r="K38" s="120"/>
      <c r="L38" s="120"/>
      <c r="M38" s="115"/>
      <c r="N38" s="84"/>
      <c r="O38" s="84"/>
      <c r="P38" s="84"/>
      <c r="Q38" s="84"/>
    </row>
    <row r="39" spans="1:1021" ht="15" customHeight="1">
      <c r="A39" s="10">
        <v>30</v>
      </c>
      <c r="B39" s="21" t="s">
        <v>52</v>
      </c>
      <c r="C39" s="14" t="s">
        <v>19</v>
      </c>
      <c r="D39" s="10"/>
      <c r="E39" s="21" t="s">
        <v>24</v>
      </c>
      <c r="F39" s="22"/>
      <c r="G39" s="19" t="s">
        <v>22</v>
      </c>
      <c r="H39" s="92"/>
      <c r="I39" s="87"/>
      <c r="J39" s="87"/>
      <c r="K39" s="87"/>
      <c r="L39" s="87"/>
      <c r="M39" s="87"/>
      <c r="N39" s="87"/>
      <c r="O39" s="99"/>
      <c r="P39" s="99"/>
      <c r="Q39" s="90"/>
      <c r="R39" s="20"/>
      <c r="S39" s="20"/>
      <c r="U39" s="20"/>
    </row>
    <row r="40" spans="1:1021" ht="15" customHeight="1">
      <c r="A40" s="10">
        <v>31</v>
      </c>
      <c r="B40" s="21" t="s">
        <v>52</v>
      </c>
      <c r="C40" s="14"/>
      <c r="D40" s="10"/>
      <c r="E40" s="21" t="s">
        <v>24</v>
      </c>
      <c r="F40" s="22"/>
      <c r="G40" s="19" t="s">
        <v>25</v>
      </c>
      <c r="H40" s="80"/>
      <c r="I40" s="104"/>
      <c r="J40" s="104"/>
      <c r="K40" s="104"/>
      <c r="L40" s="104"/>
      <c r="M40" s="104"/>
      <c r="N40" s="104"/>
      <c r="O40" s="121"/>
      <c r="P40" s="121"/>
      <c r="Q40" s="104"/>
    </row>
    <row r="41" spans="1:1021" ht="15" customHeight="1">
      <c r="A41" s="10">
        <v>32</v>
      </c>
      <c r="B41" s="21" t="s">
        <v>53</v>
      </c>
      <c r="C41" s="14" t="s">
        <v>54</v>
      </c>
      <c r="D41" s="10"/>
      <c r="E41" s="21" t="s">
        <v>24</v>
      </c>
      <c r="F41" s="23"/>
      <c r="G41" s="19" t="s">
        <v>22</v>
      </c>
      <c r="H41" s="92">
        <v>2</v>
      </c>
      <c r="I41" s="87"/>
      <c r="J41" s="87"/>
      <c r="K41" s="87"/>
      <c r="L41" s="87"/>
      <c r="M41" s="87"/>
      <c r="N41" s="87"/>
      <c r="O41" s="93"/>
      <c r="P41" s="93"/>
      <c r="Q41" s="90"/>
      <c r="R41" s="20"/>
      <c r="S41" s="20"/>
      <c r="U41" s="20"/>
    </row>
    <row r="42" spans="1:1021" ht="15" customHeight="1">
      <c r="A42" s="10">
        <v>33</v>
      </c>
      <c r="B42" s="33" t="s">
        <v>53</v>
      </c>
      <c r="C42" s="14" t="s">
        <v>54</v>
      </c>
      <c r="D42" s="10"/>
      <c r="E42" s="21" t="s">
        <v>24</v>
      </c>
      <c r="F42" s="22"/>
      <c r="G42" s="19" t="s">
        <v>25</v>
      </c>
      <c r="H42" s="80"/>
      <c r="I42" s="84"/>
      <c r="J42" s="84"/>
      <c r="K42" s="84"/>
      <c r="L42" s="84"/>
      <c r="M42" s="84"/>
      <c r="N42" s="83"/>
      <c r="O42" s="122"/>
      <c r="P42" s="122"/>
      <c r="Q42" s="84"/>
      <c r="R42" s="18"/>
    </row>
    <row r="43" spans="1:1021" ht="15" customHeight="1">
      <c r="A43" s="10">
        <v>34</v>
      </c>
      <c r="B43" s="33" t="s">
        <v>55</v>
      </c>
      <c r="C43" s="14"/>
      <c r="D43" s="10"/>
      <c r="E43" s="21"/>
      <c r="F43" s="23"/>
      <c r="G43" s="19" t="s">
        <v>22</v>
      </c>
      <c r="H43" s="116"/>
      <c r="I43" s="117"/>
      <c r="J43" s="117"/>
      <c r="K43" s="117"/>
      <c r="L43" s="117"/>
      <c r="M43" s="87"/>
      <c r="N43" s="123"/>
      <c r="O43" s="124"/>
      <c r="P43" s="124"/>
      <c r="Q43" s="90"/>
      <c r="R43" s="20"/>
      <c r="S43" s="20"/>
      <c r="U43" s="20"/>
    </row>
    <row r="44" spans="1:1021" ht="15" customHeight="1">
      <c r="A44" s="10">
        <v>35</v>
      </c>
      <c r="B44" s="21" t="s">
        <v>56</v>
      </c>
      <c r="C44" s="14" t="s">
        <v>19</v>
      </c>
      <c r="D44" s="10"/>
      <c r="E44" s="21" t="s">
        <v>20</v>
      </c>
      <c r="F44" s="22"/>
      <c r="G44" s="19" t="s">
        <v>22</v>
      </c>
      <c r="H44" s="92">
        <v>1</v>
      </c>
      <c r="I44" s="87"/>
      <c r="J44" s="87"/>
      <c r="K44" s="90"/>
      <c r="L44" s="90"/>
      <c r="M44" s="87"/>
      <c r="N44" s="87"/>
      <c r="O44" s="90"/>
      <c r="P44" s="90"/>
      <c r="Q44" s="90"/>
      <c r="R44" s="20"/>
      <c r="S44" s="20"/>
      <c r="U44" s="20"/>
    </row>
    <row r="45" spans="1:1021" ht="15" customHeight="1">
      <c r="A45" s="10"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21</v>
      </c>
      <c r="H45" s="96"/>
      <c r="I45" s="125"/>
      <c r="J45" s="125"/>
      <c r="K45" s="126"/>
      <c r="L45" s="126"/>
      <c r="M45" s="127"/>
      <c r="N45" s="97"/>
      <c r="O45" s="128"/>
      <c r="P45" s="128"/>
      <c r="Q45" s="84"/>
      <c r="R45" s="18"/>
    </row>
    <row r="46" spans="1:1021" ht="15" customHeight="1">
      <c r="A46" s="10">
        <v>37</v>
      </c>
      <c r="B46" s="21" t="s">
        <v>57</v>
      </c>
      <c r="C46" s="14" t="s">
        <v>19</v>
      </c>
      <c r="D46" s="10"/>
      <c r="E46" s="21" t="s">
        <v>58</v>
      </c>
      <c r="F46" s="23"/>
      <c r="G46" s="19" t="s">
        <v>22</v>
      </c>
      <c r="H46" s="92">
        <v>1</v>
      </c>
      <c r="I46" s="87"/>
      <c r="J46" s="87"/>
      <c r="K46" s="87"/>
      <c r="L46" s="87"/>
      <c r="M46" s="87"/>
      <c r="N46" s="87"/>
      <c r="O46" s="87"/>
      <c r="P46" s="87"/>
      <c r="Q46" s="90"/>
      <c r="R46" s="20"/>
      <c r="S46" s="20"/>
      <c r="T46" s="18"/>
      <c r="U46" s="2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</row>
    <row r="47" spans="1:1021" ht="15" customHeight="1">
      <c r="A47" s="10">
        <v>38</v>
      </c>
      <c r="B47" s="21" t="s">
        <v>57</v>
      </c>
      <c r="C47" s="14"/>
      <c r="D47" s="10"/>
      <c r="E47" s="21"/>
      <c r="F47" s="22"/>
      <c r="G47" s="19" t="s">
        <v>25</v>
      </c>
      <c r="H47" s="80"/>
      <c r="I47" s="84"/>
      <c r="J47" s="84"/>
      <c r="K47" s="84"/>
      <c r="L47" s="84"/>
      <c r="M47" s="84"/>
      <c r="N47" s="83"/>
      <c r="O47" s="129"/>
      <c r="P47" s="129"/>
      <c r="Q47" s="84"/>
      <c r="R47" s="18"/>
    </row>
    <row r="48" spans="1:1021" ht="15" customHeight="1">
      <c r="A48" s="10">
        <v>39</v>
      </c>
      <c r="B48" s="21" t="s">
        <v>59</v>
      </c>
      <c r="C48" s="14"/>
      <c r="D48" s="10"/>
      <c r="E48" s="21"/>
      <c r="F48" s="22"/>
      <c r="G48" s="19" t="s">
        <v>21</v>
      </c>
      <c r="H48" s="80"/>
      <c r="I48" s="130"/>
      <c r="J48" s="130"/>
      <c r="K48" s="131"/>
      <c r="L48" s="131"/>
      <c r="M48" s="130"/>
      <c r="N48" s="132"/>
      <c r="O48" s="133"/>
      <c r="P48" s="133"/>
      <c r="Q48" s="132"/>
    </row>
    <row r="49" spans="1:1021" ht="15" customHeight="1">
      <c r="A49" s="10">
        <v>40</v>
      </c>
      <c r="B49" s="21" t="s">
        <v>60</v>
      </c>
      <c r="C49" s="14" t="s">
        <v>19</v>
      </c>
      <c r="D49" s="10"/>
      <c r="E49" s="21" t="s">
        <v>58</v>
      </c>
      <c r="F49" s="23"/>
      <c r="G49" s="19" t="s">
        <v>22</v>
      </c>
      <c r="H49" s="92">
        <v>2</v>
      </c>
      <c r="I49" s="87"/>
      <c r="J49" s="87"/>
      <c r="K49" s="87"/>
      <c r="L49" s="87"/>
      <c r="M49" s="87"/>
      <c r="N49" s="87"/>
      <c r="O49" s="87"/>
      <c r="P49" s="87"/>
      <c r="Q49" s="90"/>
      <c r="R49" s="20"/>
      <c r="S49" s="20"/>
      <c r="U49" s="20"/>
    </row>
    <row r="50" spans="1:1021" ht="15" customHeight="1">
      <c r="A50" s="10">
        <v>41</v>
      </c>
      <c r="B50" s="21" t="s">
        <v>60</v>
      </c>
      <c r="C50" s="14" t="s">
        <v>19</v>
      </c>
      <c r="D50" s="10"/>
      <c r="E50" s="21" t="s">
        <v>58</v>
      </c>
      <c r="F50" s="22"/>
      <c r="G50" s="19" t="s">
        <v>47</v>
      </c>
      <c r="H50" s="80"/>
      <c r="I50" s="134"/>
      <c r="J50" s="134"/>
      <c r="K50" s="135"/>
      <c r="L50" s="135"/>
      <c r="M50" s="134"/>
      <c r="N50" s="134"/>
      <c r="O50" s="136"/>
      <c r="P50" s="136"/>
      <c r="Q50" s="137"/>
    </row>
    <row r="51" spans="1:1021" ht="15" customHeight="1">
      <c r="A51" s="10"/>
      <c r="B51" s="21" t="s">
        <v>241</v>
      </c>
      <c r="C51" s="14"/>
      <c r="D51" s="10"/>
      <c r="E51" s="21"/>
      <c r="F51" s="22"/>
      <c r="G51" s="19" t="s">
        <v>25</v>
      </c>
      <c r="H51" s="80">
        <v>1</v>
      </c>
      <c r="I51" s="134"/>
      <c r="J51" s="134"/>
      <c r="K51" s="135"/>
      <c r="L51" s="135"/>
      <c r="M51" s="134"/>
      <c r="N51" s="134"/>
      <c r="O51" s="211"/>
      <c r="P51" s="136"/>
      <c r="Q51" s="137"/>
    </row>
    <row r="52" spans="1:1021" ht="15" customHeight="1">
      <c r="A52" s="10">
        <v>42</v>
      </c>
      <c r="B52" s="34" t="s">
        <v>60</v>
      </c>
      <c r="C52" s="14"/>
      <c r="D52" s="10"/>
      <c r="E52" s="21"/>
      <c r="F52" s="22"/>
      <c r="G52" s="19" t="s">
        <v>25</v>
      </c>
      <c r="H52" s="80"/>
      <c r="I52" s="83"/>
      <c r="J52" s="83"/>
      <c r="K52" s="94"/>
      <c r="L52" s="94"/>
      <c r="M52" s="84"/>
      <c r="N52" s="83"/>
      <c r="O52" s="122"/>
      <c r="P52" s="83"/>
      <c r="Q52" s="84"/>
    </row>
    <row r="53" spans="1:1021" ht="15" customHeight="1">
      <c r="A53" s="10">
        <v>43</v>
      </c>
      <c r="B53" s="21" t="s">
        <v>61</v>
      </c>
      <c r="C53" s="14"/>
      <c r="D53" s="10"/>
      <c r="E53" s="21"/>
      <c r="F53" s="22"/>
      <c r="G53" s="19" t="s">
        <v>22</v>
      </c>
      <c r="H53" s="92"/>
      <c r="I53" s="87"/>
      <c r="J53" s="87"/>
      <c r="K53" s="87"/>
      <c r="L53" s="87"/>
      <c r="M53" s="87"/>
      <c r="N53" s="101"/>
      <c r="O53" s="102"/>
      <c r="P53" s="102"/>
      <c r="Q53" s="90"/>
      <c r="R53" s="20"/>
      <c r="S53" s="20"/>
      <c r="U53" s="20"/>
    </row>
    <row r="54" spans="1:1021" s="18" customFormat="1" ht="15" customHeight="1">
      <c r="A54" s="10">
        <v>44</v>
      </c>
      <c r="B54" s="21" t="s">
        <v>61</v>
      </c>
      <c r="C54" s="14"/>
      <c r="D54" s="10"/>
      <c r="E54" s="35"/>
      <c r="F54" s="22"/>
      <c r="G54" s="19" t="s">
        <v>25</v>
      </c>
      <c r="H54" s="80"/>
      <c r="I54" s="104"/>
      <c r="J54" s="104"/>
      <c r="K54" s="104"/>
      <c r="L54" s="104"/>
      <c r="M54" s="104"/>
      <c r="N54" s="104"/>
      <c r="O54" s="121"/>
      <c r="P54" s="121"/>
      <c r="Q54" s="104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</row>
    <row r="55" spans="1:1021" s="18" customFormat="1" ht="15" customHeight="1">
      <c r="A55" s="10">
        <v>45</v>
      </c>
      <c r="B55" s="21" t="s">
        <v>62</v>
      </c>
      <c r="C55" s="14" t="s">
        <v>19</v>
      </c>
      <c r="D55" s="10"/>
      <c r="E55" s="35" t="s">
        <v>63</v>
      </c>
      <c r="F55" s="22"/>
      <c r="G55" s="19" t="s">
        <v>22</v>
      </c>
      <c r="H55" s="92">
        <v>2</v>
      </c>
      <c r="I55" s="87"/>
      <c r="J55" s="87"/>
      <c r="K55" s="87"/>
      <c r="L55" s="87"/>
      <c r="M55" s="87"/>
      <c r="N55" s="87"/>
      <c r="O55" s="87"/>
      <c r="P55" s="87"/>
      <c r="Q55" s="90"/>
      <c r="R55" s="20"/>
      <c r="S55" s="20"/>
      <c r="T55" s="3"/>
      <c r="U55" s="20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ht="15" customHeight="1">
      <c r="A56" s="10">
        <v>46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</row>
    <row r="57" spans="1:1021" ht="15" customHeight="1">
      <c r="A57" s="10">
        <v>47</v>
      </c>
      <c r="B57" s="21" t="s">
        <v>64</v>
      </c>
      <c r="C57" s="14" t="s">
        <v>19</v>
      </c>
      <c r="D57" s="10"/>
      <c r="E57" s="21" t="s">
        <v>24</v>
      </c>
      <c r="F57" s="23"/>
      <c r="G57" s="19" t="s">
        <v>22</v>
      </c>
      <c r="H57" s="92"/>
      <c r="I57" s="87"/>
      <c r="J57" s="87"/>
      <c r="K57" s="87"/>
      <c r="L57" s="87"/>
      <c r="M57" s="87"/>
      <c r="N57" s="87"/>
      <c r="O57" s="93"/>
      <c r="P57" s="93"/>
      <c r="Q57" s="90"/>
      <c r="R57" s="20"/>
      <c r="S57" s="20"/>
      <c r="U57" s="20"/>
    </row>
    <row r="58" spans="1:1021" ht="15" customHeight="1">
      <c r="A58" s="10">
        <v>48</v>
      </c>
      <c r="B58" s="21" t="s">
        <v>65</v>
      </c>
      <c r="C58" s="14" t="s">
        <v>19</v>
      </c>
      <c r="D58" s="10"/>
      <c r="E58" s="21" t="s">
        <v>66</v>
      </c>
      <c r="F58" s="22"/>
      <c r="G58" s="19" t="s">
        <v>22</v>
      </c>
      <c r="H58" s="92">
        <v>8</v>
      </c>
      <c r="I58" s="101"/>
      <c r="J58" s="101"/>
      <c r="K58" s="101"/>
      <c r="L58" s="101"/>
      <c r="M58" s="87"/>
      <c r="N58" s="101"/>
      <c r="O58" s="102"/>
      <c r="P58" s="102"/>
      <c r="Q58" s="90"/>
      <c r="R58" s="20"/>
      <c r="S58" s="20"/>
      <c r="U58" s="20"/>
    </row>
    <row r="59" spans="1:1021" s="3" customFormat="1" ht="15" customHeight="1">
      <c r="A59" s="10">
        <v>49</v>
      </c>
      <c r="B59" s="21" t="s">
        <v>67</v>
      </c>
      <c r="C59" s="14"/>
      <c r="D59" s="10"/>
      <c r="E59" s="21"/>
      <c r="F59" s="22"/>
      <c r="G59" s="19" t="s">
        <v>25</v>
      </c>
      <c r="H59" s="80"/>
      <c r="I59" s="84"/>
      <c r="J59" s="84"/>
      <c r="K59" s="138"/>
      <c r="L59" s="138"/>
      <c r="M59" s="84"/>
      <c r="N59" s="84"/>
      <c r="O59" s="95"/>
      <c r="P59" s="84"/>
      <c r="Q59" s="84"/>
    </row>
    <row r="60" spans="1:1021" ht="15" customHeight="1">
      <c r="A60" s="10">
        <v>50</v>
      </c>
      <c r="B60" s="36" t="s">
        <v>68</v>
      </c>
      <c r="C60" s="14" t="s">
        <v>54</v>
      </c>
      <c r="D60" s="10" t="s">
        <v>69</v>
      </c>
      <c r="E60" s="21" t="s">
        <v>24</v>
      </c>
      <c r="F60" s="23"/>
      <c r="G60" s="19" t="s">
        <v>22</v>
      </c>
      <c r="H60" s="139"/>
      <c r="I60" s="140"/>
      <c r="J60" s="140"/>
      <c r="K60" s="140"/>
      <c r="L60" s="140"/>
      <c r="M60" s="87"/>
      <c r="N60" s="140"/>
      <c r="O60" s="141"/>
      <c r="P60" s="141"/>
      <c r="Q60" s="90"/>
      <c r="R60" s="20"/>
      <c r="S60" s="20"/>
      <c r="U60" s="20"/>
    </row>
    <row r="61" spans="1:1021" ht="15" customHeight="1">
      <c r="A61" s="10">
        <v>51</v>
      </c>
      <c r="B61" s="21" t="s">
        <v>68</v>
      </c>
      <c r="C61" s="14"/>
      <c r="D61" s="10"/>
      <c r="E61" s="21"/>
      <c r="F61" s="22"/>
      <c r="G61" s="19" t="s">
        <v>25</v>
      </c>
      <c r="H61" s="80"/>
      <c r="I61" s="84"/>
      <c r="J61" s="84"/>
      <c r="K61" s="84"/>
      <c r="L61" s="84"/>
      <c r="M61" s="84"/>
      <c r="N61" s="142"/>
      <c r="O61" s="142"/>
      <c r="P61" s="142"/>
      <c r="Q61" s="84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</row>
    <row r="62" spans="1:1021" ht="15" customHeight="1">
      <c r="A62" s="10">
        <v>52</v>
      </c>
      <c r="B62" s="21" t="s">
        <v>70</v>
      </c>
      <c r="C62" s="14"/>
      <c r="D62" s="10"/>
      <c r="E62" s="21"/>
      <c r="F62" s="22"/>
      <c r="G62" s="19" t="s">
        <v>21</v>
      </c>
      <c r="H62" s="80"/>
      <c r="I62" s="127"/>
      <c r="J62" s="127"/>
      <c r="K62" s="143"/>
      <c r="L62" s="143"/>
      <c r="M62" s="127"/>
      <c r="N62" s="84"/>
      <c r="O62" s="95"/>
      <c r="P62" s="95"/>
      <c r="Q62" s="84"/>
      <c r="R62" s="18"/>
    </row>
    <row r="63" spans="1:1021" ht="15" customHeight="1">
      <c r="A63" s="10">
        <v>53</v>
      </c>
      <c r="B63" s="21" t="s">
        <v>71</v>
      </c>
      <c r="C63" s="14" t="s">
        <v>19</v>
      </c>
      <c r="D63" s="10"/>
      <c r="E63" s="21" t="s">
        <v>20</v>
      </c>
      <c r="F63" s="23"/>
      <c r="G63" s="19" t="s">
        <v>22</v>
      </c>
      <c r="H63" s="92">
        <v>2</v>
      </c>
      <c r="I63" s="87"/>
      <c r="J63" s="87"/>
      <c r="K63" s="87"/>
      <c r="L63" s="87"/>
      <c r="M63" s="87"/>
      <c r="N63" s="87"/>
      <c r="O63" s="93"/>
      <c r="P63" s="93"/>
      <c r="Q63" s="90"/>
      <c r="R63" s="20"/>
      <c r="S63" s="20"/>
      <c r="U63" s="20"/>
    </row>
    <row r="64" spans="1:1021" ht="15" customHeight="1">
      <c r="A64" s="10">
        <v>54</v>
      </c>
      <c r="B64" s="21" t="s">
        <v>72</v>
      </c>
      <c r="C64" s="14" t="s">
        <v>19</v>
      </c>
      <c r="D64" s="10"/>
      <c r="E64" s="21" t="s">
        <v>24</v>
      </c>
      <c r="F64" s="22"/>
      <c r="G64" s="19" t="s">
        <v>22</v>
      </c>
      <c r="H64" s="92">
        <v>3</v>
      </c>
      <c r="I64" s="87"/>
      <c r="J64" s="87"/>
      <c r="K64" s="87"/>
      <c r="L64" s="87"/>
      <c r="M64" s="87"/>
      <c r="N64" s="87"/>
      <c r="O64" s="93"/>
      <c r="P64" s="93"/>
      <c r="Q64" s="90"/>
      <c r="R64" s="20"/>
      <c r="S64" s="20"/>
      <c r="U64" s="20"/>
    </row>
    <row r="65" spans="1:1021" s="3" customFormat="1" ht="15" customHeight="1">
      <c r="A65" s="10">
        <v>55</v>
      </c>
      <c r="B65" s="29" t="s">
        <v>72</v>
      </c>
      <c r="C65" s="14"/>
      <c r="D65" s="10"/>
      <c r="E65" s="21"/>
      <c r="F65" s="22"/>
      <c r="G65" s="19" t="s">
        <v>25</v>
      </c>
      <c r="H65" s="80"/>
      <c r="I65" s="104"/>
      <c r="J65" s="104"/>
      <c r="K65" s="104"/>
      <c r="L65" s="104"/>
      <c r="M65" s="104"/>
      <c r="N65" s="104"/>
      <c r="O65" s="121"/>
      <c r="P65" s="121"/>
      <c r="Q65" s="104"/>
    </row>
    <row r="66" spans="1:1021" ht="15" customHeight="1">
      <c r="A66" s="10">
        <v>56</v>
      </c>
      <c r="B66" s="21" t="s">
        <v>73</v>
      </c>
      <c r="C66" s="14"/>
      <c r="D66" s="10"/>
      <c r="E66" s="21"/>
      <c r="F66" s="23"/>
      <c r="G66" s="19" t="s">
        <v>25</v>
      </c>
      <c r="H66" s="96">
        <v>4</v>
      </c>
      <c r="I66" s="97"/>
      <c r="J66" s="97"/>
      <c r="K66" s="97"/>
      <c r="L66" s="97"/>
      <c r="M66" s="84"/>
      <c r="N66" s="97"/>
      <c r="O66" s="128"/>
      <c r="P66" s="128"/>
      <c r="Q66" s="13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</row>
    <row r="67" spans="1:1021" ht="15" customHeight="1">
      <c r="A67" s="10">
        <v>57</v>
      </c>
      <c r="B67" s="21" t="s">
        <v>74</v>
      </c>
      <c r="C67" s="14" t="s">
        <v>54</v>
      </c>
      <c r="D67" s="10"/>
      <c r="E67" s="21" t="s">
        <v>20</v>
      </c>
      <c r="F67" s="23"/>
      <c r="G67" s="19" t="s">
        <v>22</v>
      </c>
      <c r="H67" s="92"/>
      <c r="I67" s="87"/>
      <c r="J67" s="87"/>
      <c r="K67" s="87"/>
      <c r="L67" s="87"/>
      <c r="M67" s="87"/>
      <c r="N67" s="87"/>
      <c r="O67" s="87"/>
      <c r="P67" s="87"/>
      <c r="Q67" s="90"/>
      <c r="R67" s="20"/>
      <c r="S67" s="20"/>
      <c r="U67" s="20"/>
    </row>
    <row r="68" spans="1:1021" ht="15" customHeight="1">
      <c r="A68" s="10">
        <v>58</v>
      </c>
      <c r="B68" s="34" t="s">
        <v>74</v>
      </c>
      <c r="C68" s="14" t="s">
        <v>54</v>
      </c>
      <c r="D68" s="10"/>
      <c r="E68" s="21" t="s">
        <v>20</v>
      </c>
      <c r="F68" s="22"/>
      <c r="G68" s="19" t="s">
        <v>21</v>
      </c>
      <c r="H68" s="80"/>
      <c r="I68" s="115"/>
      <c r="J68" s="115"/>
      <c r="K68" s="120"/>
      <c r="L68" s="120"/>
      <c r="M68" s="115"/>
      <c r="N68" s="83"/>
      <c r="O68" s="122"/>
      <c r="P68" s="122"/>
      <c r="Q68" s="84"/>
      <c r="R68" s="18"/>
    </row>
    <row r="69" spans="1:1021" ht="15" customHeight="1">
      <c r="A69" s="10">
        <v>59</v>
      </c>
      <c r="B69" s="21" t="s">
        <v>75</v>
      </c>
      <c r="C69" s="14"/>
      <c r="D69" s="10"/>
      <c r="E69" s="21" t="s">
        <v>24</v>
      </c>
      <c r="F69" s="23"/>
      <c r="G69" s="19" t="s">
        <v>22</v>
      </c>
      <c r="H69" s="92"/>
      <c r="I69" s="101"/>
      <c r="J69" s="101"/>
      <c r="K69" s="101"/>
      <c r="L69" s="101"/>
      <c r="M69" s="87"/>
      <c r="N69" s="101"/>
      <c r="O69" s="144"/>
      <c r="P69" s="144"/>
      <c r="Q69" s="90"/>
      <c r="R69" s="20"/>
      <c r="S69" s="20"/>
      <c r="U69" s="20"/>
    </row>
    <row r="70" spans="1:1021" ht="15" customHeight="1">
      <c r="A70" s="10">
        <v>60</v>
      </c>
      <c r="B70" s="21" t="s">
        <v>75</v>
      </c>
      <c r="C70" s="14" t="s">
        <v>19</v>
      </c>
      <c r="D70" s="21"/>
      <c r="E70" s="21" t="s">
        <v>24</v>
      </c>
      <c r="F70" s="21"/>
      <c r="G70" s="19" t="s">
        <v>25</v>
      </c>
      <c r="H70" s="80"/>
      <c r="I70" s="84"/>
      <c r="J70" s="84"/>
      <c r="K70" s="94"/>
      <c r="L70" s="94"/>
      <c r="M70" s="84"/>
      <c r="N70" s="84"/>
      <c r="O70" s="95"/>
      <c r="P70" s="95"/>
      <c r="Q70" s="84"/>
      <c r="R70" s="18"/>
    </row>
    <row r="71" spans="1:1021" ht="15" customHeight="1">
      <c r="A71" s="10">
        <v>61</v>
      </c>
      <c r="B71" s="21" t="s">
        <v>76</v>
      </c>
      <c r="C71" s="14" t="s">
        <v>19</v>
      </c>
      <c r="D71" s="10"/>
      <c r="E71" s="21" t="s">
        <v>58</v>
      </c>
      <c r="F71" s="23"/>
      <c r="G71" s="19" t="s">
        <v>22</v>
      </c>
      <c r="H71" s="92">
        <v>2</v>
      </c>
      <c r="I71" s="87"/>
      <c r="J71" s="87"/>
      <c r="K71" s="87"/>
      <c r="L71" s="87"/>
      <c r="M71" s="87"/>
      <c r="N71" s="109"/>
      <c r="O71" s="145"/>
      <c r="P71" s="145"/>
      <c r="Q71" s="90"/>
      <c r="R71" s="20"/>
      <c r="S71" s="20"/>
      <c r="U71" s="20"/>
    </row>
    <row r="72" spans="1:1021" s="3" customFormat="1" ht="15" customHeight="1">
      <c r="A72" s="10">
        <v>62</v>
      </c>
      <c r="B72" s="37" t="s">
        <v>76</v>
      </c>
      <c r="C72" s="14" t="s">
        <v>19</v>
      </c>
      <c r="D72" s="10"/>
      <c r="E72" s="21" t="s">
        <v>58</v>
      </c>
      <c r="F72" s="22"/>
      <c r="G72" s="19" t="s">
        <v>47</v>
      </c>
      <c r="H72" s="80"/>
      <c r="I72" s="84"/>
      <c r="J72" s="84"/>
      <c r="K72" s="84"/>
      <c r="L72" s="84"/>
      <c r="M72" s="84"/>
      <c r="N72" s="82">
        <v>2</v>
      </c>
      <c r="O72" s="129"/>
      <c r="P72" s="129"/>
      <c r="Q72" s="84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</row>
    <row r="73" spans="1:1021" ht="15" customHeight="1">
      <c r="A73" s="10">
        <v>63</v>
      </c>
      <c r="B73" s="21" t="s">
        <v>76</v>
      </c>
      <c r="C73" s="14" t="s">
        <v>19</v>
      </c>
      <c r="D73" s="10"/>
      <c r="E73" s="21" t="s">
        <v>58</v>
      </c>
      <c r="F73" s="22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64</v>
      </c>
      <c r="B74" s="21" t="s">
        <v>77</v>
      </c>
      <c r="C74" s="14" t="s">
        <v>19</v>
      </c>
      <c r="D74" s="10"/>
      <c r="E74" s="21" t="s">
        <v>78</v>
      </c>
      <c r="F74" s="23"/>
      <c r="G74" s="19" t="s">
        <v>22</v>
      </c>
      <c r="H74" s="92">
        <v>1</v>
      </c>
      <c r="I74" s="87"/>
      <c r="J74" s="87"/>
      <c r="K74" s="87"/>
      <c r="L74" s="87"/>
      <c r="M74" s="87"/>
      <c r="N74" s="146"/>
      <c r="O74" s="147"/>
      <c r="P74" s="147"/>
      <c r="Q74" s="90"/>
      <c r="R74" s="20"/>
      <c r="S74" s="20"/>
      <c r="U74" s="20"/>
    </row>
    <row r="75" spans="1:1021" ht="15" customHeight="1">
      <c r="A75" s="10">
        <v>65</v>
      </c>
      <c r="B75" s="21" t="s">
        <v>79</v>
      </c>
      <c r="C75" s="14"/>
      <c r="D75" s="10"/>
      <c r="E75" s="21"/>
      <c r="F75" s="23"/>
      <c r="G75" s="19" t="s">
        <v>22</v>
      </c>
      <c r="H75" s="92"/>
      <c r="I75" s="87"/>
      <c r="J75" s="87"/>
      <c r="K75" s="87"/>
      <c r="L75" s="87"/>
      <c r="M75" s="87"/>
      <c r="N75" s="146"/>
      <c r="O75" s="146"/>
      <c r="P75" s="146"/>
      <c r="Q75" s="90"/>
      <c r="R75" s="20"/>
      <c r="S75" s="20"/>
      <c r="U75" s="20"/>
    </row>
    <row r="76" spans="1:1021" s="3" customFormat="1" ht="15" customHeight="1">
      <c r="A76" s="10">
        <v>66</v>
      </c>
      <c r="B76" s="21" t="s">
        <v>80</v>
      </c>
      <c r="C76" s="14" t="s">
        <v>19</v>
      </c>
      <c r="D76" s="10"/>
      <c r="E76" s="21" t="s">
        <v>43</v>
      </c>
      <c r="F76" s="23"/>
      <c r="G76" s="19" t="s">
        <v>22</v>
      </c>
      <c r="H76" s="92">
        <v>1</v>
      </c>
      <c r="I76" s="87"/>
      <c r="J76" s="87"/>
      <c r="K76" s="87"/>
      <c r="L76" s="87"/>
      <c r="M76" s="87"/>
      <c r="N76" s="146"/>
      <c r="O76" s="147"/>
      <c r="P76" s="147"/>
      <c r="Q76" s="90"/>
      <c r="R76" s="20"/>
      <c r="S76" s="20"/>
      <c r="U76" s="20"/>
    </row>
    <row r="77" spans="1:1021" ht="15" customHeight="1">
      <c r="A77" s="10">
        <v>67</v>
      </c>
      <c r="B77" s="21" t="s">
        <v>80</v>
      </c>
      <c r="C77" s="14" t="s">
        <v>19</v>
      </c>
      <c r="D77" s="10"/>
      <c r="E77" s="21" t="s">
        <v>43</v>
      </c>
      <c r="F77" s="22"/>
      <c r="G77" s="19" t="s">
        <v>44</v>
      </c>
      <c r="H77" s="80"/>
      <c r="I77" s="105"/>
      <c r="J77" s="105"/>
      <c r="K77" s="104"/>
      <c r="L77" s="106"/>
      <c r="M77" s="105"/>
      <c r="N77" s="107"/>
      <c r="O77" s="108"/>
      <c r="P77" s="108"/>
      <c r="Q77" s="107"/>
      <c r="R77" s="18"/>
    </row>
    <row r="78" spans="1:1021" s="3" customFormat="1" ht="15" customHeight="1">
      <c r="A78" s="10">
        <v>68</v>
      </c>
      <c r="B78" s="21" t="s">
        <v>81</v>
      </c>
      <c r="C78" s="14" t="s">
        <v>19</v>
      </c>
      <c r="D78" s="10"/>
      <c r="E78" s="21" t="s">
        <v>36</v>
      </c>
      <c r="F78" s="22"/>
      <c r="G78" s="19" t="s">
        <v>22</v>
      </c>
      <c r="H78" s="92">
        <v>2</v>
      </c>
      <c r="I78" s="87"/>
      <c r="J78" s="87"/>
      <c r="K78" s="87"/>
      <c r="L78" s="87"/>
      <c r="M78" s="87"/>
      <c r="N78" s="87"/>
      <c r="O78" s="93"/>
      <c r="P78" s="93"/>
      <c r="Q78" s="90"/>
      <c r="R78" s="20"/>
      <c r="S78" s="20"/>
      <c r="U78" s="20"/>
    </row>
    <row r="79" spans="1:1021" ht="15" customHeight="1">
      <c r="A79" s="10">
        <v>69</v>
      </c>
      <c r="B79" s="21" t="s">
        <v>82</v>
      </c>
      <c r="C79" s="14" t="s">
        <v>19</v>
      </c>
      <c r="D79" s="10"/>
      <c r="E79" s="21" t="s">
        <v>24</v>
      </c>
      <c r="F79" s="23"/>
      <c r="G79" s="19" t="s">
        <v>22</v>
      </c>
      <c r="H79" s="92"/>
      <c r="I79" s="87"/>
      <c r="J79" s="87"/>
      <c r="K79" s="90"/>
      <c r="L79" s="90"/>
      <c r="M79" s="87"/>
      <c r="N79" s="87"/>
      <c r="O79" s="90"/>
      <c r="P79" s="90"/>
      <c r="Q79" s="90"/>
      <c r="R79" s="20"/>
      <c r="S79" s="20"/>
      <c r="U79" s="20"/>
    </row>
    <row r="80" spans="1:1021" ht="15" customHeight="1">
      <c r="A80" s="10">
        <v>70</v>
      </c>
      <c r="B80" s="21" t="s">
        <v>83</v>
      </c>
      <c r="C80" s="14" t="s">
        <v>54</v>
      </c>
      <c r="D80" s="10" t="s">
        <v>69</v>
      </c>
      <c r="E80" s="21" t="s">
        <v>24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/>
      <c r="N80" s="87"/>
      <c r="O80" s="87"/>
      <c r="P80" s="87"/>
      <c r="Q80" s="90"/>
      <c r="R80" s="20"/>
      <c r="S80" s="20"/>
      <c r="U80" s="20"/>
    </row>
    <row r="81" spans="1:21" s="3" customFormat="1" ht="15" customHeight="1">
      <c r="A81" s="10">
        <v>71</v>
      </c>
      <c r="B81" s="21" t="s">
        <v>83</v>
      </c>
      <c r="C81" s="14" t="s">
        <v>54</v>
      </c>
      <c r="D81" s="10" t="s">
        <v>69</v>
      </c>
      <c r="E81" s="21" t="s">
        <v>24</v>
      </c>
      <c r="F81" s="22"/>
      <c r="G81" s="19" t="s">
        <v>25</v>
      </c>
      <c r="H81" s="80">
        <v>1</v>
      </c>
      <c r="I81" s="84"/>
      <c r="J81" s="84"/>
      <c r="K81" s="94"/>
      <c r="L81" s="94"/>
      <c r="M81" s="84"/>
      <c r="N81" s="84"/>
      <c r="O81" s="95"/>
      <c r="P81" s="95"/>
      <c r="Q81" s="84"/>
    </row>
    <row r="82" spans="1:21" s="3" customFormat="1" ht="15" customHeight="1">
      <c r="A82" s="10">
        <v>72</v>
      </c>
      <c r="B82" s="29" t="s">
        <v>84</v>
      </c>
      <c r="C82" s="14" t="s">
        <v>19</v>
      </c>
      <c r="D82" s="10"/>
      <c r="E82" s="21" t="s">
        <v>85</v>
      </c>
      <c r="F82" s="22"/>
      <c r="G82" s="19" t="s">
        <v>47</v>
      </c>
      <c r="H82" s="80"/>
      <c r="I82" s="84"/>
      <c r="J82" s="84"/>
      <c r="K82" s="84"/>
      <c r="L82" s="84"/>
      <c r="M82" s="84"/>
      <c r="N82" s="84">
        <v>3</v>
      </c>
      <c r="O82" s="95"/>
      <c r="P82" s="95"/>
      <c r="Q82" s="84"/>
    </row>
    <row r="83" spans="1:21" s="3" customFormat="1" ht="15" customHeight="1">
      <c r="A83" s="10">
        <v>73</v>
      </c>
      <c r="B83" s="29" t="s">
        <v>84</v>
      </c>
      <c r="C83" s="14" t="s">
        <v>19</v>
      </c>
      <c r="D83" s="10"/>
      <c r="E83" s="21" t="s">
        <v>85</v>
      </c>
      <c r="F83" s="22"/>
      <c r="G83" s="19" t="s">
        <v>22</v>
      </c>
      <c r="H83" s="92">
        <v>15</v>
      </c>
      <c r="I83" s="87"/>
      <c r="J83" s="87"/>
      <c r="K83" s="87"/>
      <c r="L83" s="87"/>
      <c r="M83" s="87"/>
      <c r="N83" s="87"/>
      <c r="O83" s="87"/>
      <c r="P83" s="87"/>
      <c r="Q83" s="90"/>
      <c r="R83" s="20"/>
      <c r="S83" s="20"/>
      <c r="U83" s="20"/>
    </row>
    <row r="84" spans="1:21" s="3" customFormat="1" ht="15" customHeight="1">
      <c r="A84" s="10">
        <v>74</v>
      </c>
      <c r="B84" s="21" t="s">
        <v>86</v>
      </c>
      <c r="C84" s="14" t="s">
        <v>19</v>
      </c>
      <c r="D84" s="10"/>
      <c r="E84" s="21" t="s">
        <v>24</v>
      </c>
      <c r="F84" s="23"/>
      <c r="G84" s="19" t="s">
        <v>22</v>
      </c>
      <c r="H84" s="92">
        <v>1</v>
      </c>
      <c r="I84" s="87"/>
      <c r="J84" s="87"/>
      <c r="K84" s="90"/>
      <c r="L84" s="90"/>
      <c r="M84" s="87"/>
      <c r="N84" s="87"/>
      <c r="O84" s="87"/>
      <c r="P84" s="87"/>
      <c r="Q84" s="90"/>
      <c r="R84" s="20"/>
      <c r="S84" s="20"/>
      <c r="U84" s="20"/>
    </row>
    <row r="85" spans="1:21" s="3" customFormat="1" ht="15" customHeight="1">
      <c r="A85" s="10">
        <v>75</v>
      </c>
      <c r="B85" s="21" t="s">
        <v>87</v>
      </c>
      <c r="C85" s="14" t="s">
        <v>19</v>
      </c>
      <c r="D85" s="10"/>
      <c r="E85" s="21" t="s">
        <v>24</v>
      </c>
      <c r="F85" s="22" t="s">
        <v>88</v>
      </c>
      <c r="G85" s="19" t="s">
        <v>25</v>
      </c>
      <c r="H85" s="80"/>
      <c r="I85" s="104"/>
      <c r="J85" s="104"/>
      <c r="K85" s="104"/>
      <c r="L85" s="104"/>
      <c r="M85" s="104"/>
      <c r="N85" s="104"/>
      <c r="O85" s="104"/>
      <c r="P85" s="104"/>
      <c r="Q85" s="104"/>
      <c r="R85" s="18"/>
    </row>
    <row r="86" spans="1:21" s="3" customFormat="1" ht="15" customHeight="1">
      <c r="A86" s="10">
        <v>76</v>
      </c>
      <c r="B86" s="21" t="s">
        <v>89</v>
      </c>
      <c r="C86" s="14"/>
      <c r="D86" s="10"/>
      <c r="E86" s="21"/>
      <c r="F86" s="23"/>
      <c r="G86" s="19"/>
      <c r="H86" s="92"/>
      <c r="I86" s="87"/>
      <c r="J86" s="87"/>
      <c r="K86" s="87"/>
      <c r="L86" s="87"/>
      <c r="M86" s="87"/>
      <c r="N86" s="87"/>
      <c r="O86" s="93"/>
      <c r="P86" s="93"/>
      <c r="Q86" s="90"/>
    </row>
    <row r="87" spans="1:21" s="3" customFormat="1" ht="15" customHeight="1">
      <c r="A87" s="10">
        <v>77</v>
      </c>
      <c r="B87" s="21" t="s">
        <v>89</v>
      </c>
      <c r="C87" s="14"/>
      <c r="D87" s="10"/>
      <c r="E87" s="21"/>
      <c r="F87" s="23"/>
      <c r="G87" s="19" t="s">
        <v>25</v>
      </c>
      <c r="H87" s="92"/>
      <c r="I87" s="87"/>
      <c r="J87" s="87"/>
      <c r="K87" s="87"/>
      <c r="L87" s="87"/>
      <c r="M87" s="87"/>
      <c r="N87" s="87"/>
      <c r="O87" s="93"/>
      <c r="P87" s="93"/>
      <c r="Q87" s="90"/>
    </row>
    <row r="88" spans="1:21" s="3" customFormat="1" ht="15" customHeight="1">
      <c r="A88" s="10">
        <v>78</v>
      </c>
      <c r="B88" s="21" t="s">
        <v>90</v>
      </c>
      <c r="C88" s="14" t="s">
        <v>38</v>
      </c>
      <c r="D88" s="10"/>
      <c r="E88" s="21" t="s">
        <v>24</v>
      </c>
      <c r="F88" s="23"/>
      <c r="G88" s="19" t="s">
        <v>22</v>
      </c>
      <c r="H88" s="92">
        <v>1</v>
      </c>
      <c r="I88" s="87"/>
      <c r="J88" s="87"/>
      <c r="K88" s="87"/>
      <c r="L88" s="87"/>
      <c r="M88" s="87"/>
      <c r="N88" s="87"/>
      <c r="O88" s="93"/>
      <c r="P88" s="93"/>
      <c r="Q88" s="90"/>
      <c r="R88" s="20"/>
      <c r="S88" s="20"/>
      <c r="U88" s="20"/>
    </row>
    <row r="89" spans="1:21" s="3" customFormat="1" ht="15" customHeight="1">
      <c r="A89" s="10">
        <v>79</v>
      </c>
      <c r="B89" s="21" t="s">
        <v>91</v>
      </c>
      <c r="C89" s="14" t="s">
        <v>19</v>
      </c>
      <c r="D89" s="10"/>
      <c r="E89" s="21" t="s">
        <v>24</v>
      </c>
      <c r="F89" s="23"/>
      <c r="G89" s="19" t="s">
        <v>22</v>
      </c>
      <c r="H89" s="92"/>
      <c r="I89" s="87"/>
      <c r="J89" s="87"/>
      <c r="K89" s="87"/>
      <c r="L89" s="87"/>
      <c r="M89" s="87"/>
      <c r="N89" s="87"/>
      <c r="O89" s="93"/>
      <c r="P89" s="93"/>
      <c r="Q89" s="90"/>
      <c r="R89" s="20"/>
      <c r="S89" s="20"/>
      <c r="U89" s="20"/>
    </row>
    <row r="90" spans="1:21" s="3" customFormat="1" ht="15" customHeight="1">
      <c r="A90" s="10">
        <v>80</v>
      </c>
      <c r="B90" s="29" t="s">
        <v>91</v>
      </c>
      <c r="C90" s="14"/>
      <c r="D90" s="10"/>
      <c r="E90" s="21"/>
      <c r="F90" s="22"/>
      <c r="G90" s="19" t="s">
        <v>25</v>
      </c>
      <c r="H90" s="80"/>
      <c r="I90" s="84"/>
      <c r="J90" s="84"/>
      <c r="K90" s="84"/>
      <c r="L90" s="84"/>
      <c r="M90" s="84"/>
      <c r="N90" s="142"/>
      <c r="O90" s="148"/>
      <c r="P90" s="142"/>
      <c r="Q90" s="84"/>
    </row>
    <row r="91" spans="1:21" s="3" customFormat="1" ht="15" customHeight="1">
      <c r="A91" s="10">
        <v>81</v>
      </c>
      <c r="B91" s="29" t="s">
        <v>92</v>
      </c>
      <c r="C91" s="14"/>
      <c r="D91" s="10"/>
      <c r="E91" s="21"/>
      <c r="F91" s="22"/>
      <c r="G91" s="19" t="s">
        <v>25</v>
      </c>
      <c r="H91" s="80"/>
      <c r="I91" s="84"/>
      <c r="J91" s="84"/>
      <c r="K91" s="84"/>
      <c r="L91" s="84"/>
      <c r="M91" s="84"/>
      <c r="N91" s="142"/>
      <c r="O91" s="148"/>
      <c r="P91" s="148"/>
      <c r="Q91" s="84"/>
      <c r="R91" s="18"/>
    </row>
    <row r="92" spans="1:21" s="3" customFormat="1" ht="15" customHeight="1">
      <c r="A92" s="10">
        <v>82</v>
      </c>
      <c r="B92" s="21" t="s">
        <v>93</v>
      </c>
      <c r="C92" s="14" t="s">
        <v>19</v>
      </c>
      <c r="D92" s="10"/>
      <c r="E92" s="21" t="s">
        <v>24</v>
      </c>
      <c r="F92" s="23"/>
      <c r="G92" s="19" t="s">
        <v>22</v>
      </c>
      <c r="H92" s="92"/>
      <c r="I92" s="87"/>
      <c r="J92" s="87"/>
      <c r="K92" s="90"/>
      <c r="L92" s="90"/>
      <c r="M92" s="87"/>
      <c r="N92" s="87"/>
      <c r="O92" s="93"/>
      <c r="P92" s="93"/>
      <c r="Q92" s="90"/>
      <c r="R92" s="20"/>
      <c r="S92" s="20"/>
      <c r="U92" s="20"/>
    </row>
    <row r="93" spans="1:21" s="3" customFormat="1" ht="15" customHeight="1">
      <c r="A93" s="10">
        <v>83</v>
      </c>
      <c r="B93" s="21" t="s">
        <v>94</v>
      </c>
      <c r="C93" s="14" t="s">
        <v>19</v>
      </c>
      <c r="D93" s="10"/>
      <c r="E93" s="35" t="s">
        <v>78</v>
      </c>
      <c r="F93" s="23"/>
      <c r="G93" s="19" t="s">
        <v>22</v>
      </c>
      <c r="H93" s="92"/>
      <c r="I93" s="87"/>
      <c r="J93" s="87"/>
      <c r="K93" s="87"/>
      <c r="L93" s="87"/>
      <c r="M93" s="87"/>
      <c r="N93" s="87"/>
      <c r="O93" s="93"/>
      <c r="P93" s="93"/>
      <c r="Q93" s="90"/>
      <c r="R93" s="20"/>
      <c r="S93" s="20"/>
      <c r="U93" s="20"/>
    </row>
    <row r="94" spans="1:21" s="3" customFormat="1" ht="15" customHeight="1">
      <c r="A94" s="10">
        <v>84</v>
      </c>
      <c r="B94" s="21" t="s">
        <v>95</v>
      </c>
      <c r="C94" s="14" t="s">
        <v>19</v>
      </c>
      <c r="D94" s="10"/>
      <c r="E94" s="35" t="s">
        <v>24</v>
      </c>
      <c r="F94" s="22"/>
      <c r="G94" s="19" t="s">
        <v>22</v>
      </c>
      <c r="H94" s="92"/>
      <c r="I94" s="87"/>
      <c r="J94" s="87"/>
      <c r="K94" s="87"/>
      <c r="L94" s="87"/>
      <c r="M94" s="87"/>
      <c r="N94" s="87"/>
      <c r="O94" s="93"/>
      <c r="P94" s="93"/>
      <c r="Q94" s="90"/>
      <c r="R94" s="20"/>
      <c r="S94" s="20"/>
      <c r="U94" s="20"/>
    </row>
    <row r="95" spans="1:21" s="3" customFormat="1" ht="15" customHeight="1">
      <c r="A95" s="10">
        <v>85</v>
      </c>
      <c r="B95" s="21" t="s">
        <v>96</v>
      </c>
      <c r="C95" s="14" t="s">
        <v>19</v>
      </c>
      <c r="D95" s="10"/>
      <c r="E95" s="35" t="s">
        <v>24</v>
      </c>
      <c r="F95" s="23"/>
      <c r="G95" s="19" t="s">
        <v>22</v>
      </c>
      <c r="H95" s="92">
        <v>1</v>
      </c>
      <c r="I95" s="87"/>
      <c r="J95" s="87"/>
      <c r="K95" s="87"/>
      <c r="L95" s="87"/>
      <c r="M95" s="87"/>
      <c r="N95" s="87"/>
      <c r="O95" s="93"/>
      <c r="P95" s="93"/>
      <c r="Q95" s="90"/>
      <c r="R95" s="20"/>
      <c r="S95" s="20"/>
      <c r="U95" s="20"/>
    </row>
    <row r="96" spans="1:21" s="3" customFormat="1" ht="15" customHeight="1">
      <c r="A96" s="10">
        <v>86</v>
      </c>
      <c r="B96" s="29" t="s">
        <v>97</v>
      </c>
      <c r="C96" s="14"/>
      <c r="D96" s="10"/>
      <c r="E96" s="21"/>
      <c r="F96" s="22"/>
      <c r="G96" s="19" t="s">
        <v>25</v>
      </c>
      <c r="H96" s="80">
        <v>2</v>
      </c>
      <c r="I96" s="84"/>
      <c r="J96" s="84"/>
      <c r="K96" s="138"/>
      <c r="L96" s="138"/>
      <c r="M96" s="84"/>
      <c r="N96" s="84"/>
      <c r="O96" s="95"/>
      <c r="P96" s="95"/>
      <c r="Q96" s="84"/>
    </row>
    <row r="97" spans="1:1021" s="3" customFormat="1" ht="15" customHeight="1">
      <c r="A97" s="10">
        <v>87</v>
      </c>
      <c r="B97" s="21" t="s">
        <v>98</v>
      </c>
      <c r="C97" s="14" t="s">
        <v>19</v>
      </c>
      <c r="D97" s="10"/>
      <c r="E97" s="21" t="s">
        <v>46</v>
      </c>
      <c r="F97" s="23"/>
      <c r="G97" s="19" t="s">
        <v>22</v>
      </c>
      <c r="H97" s="92">
        <v>1</v>
      </c>
      <c r="I97" s="87"/>
      <c r="J97" s="87"/>
      <c r="K97" s="87"/>
      <c r="L97" s="87"/>
      <c r="M97" s="87"/>
      <c r="N97" s="87"/>
      <c r="O97" s="93"/>
      <c r="P97" s="93"/>
      <c r="Q97" s="90"/>
      <c r="R97" s="20"/>
      <c r="S97" s="20"/>
      <c r="U97" s="20"/>
    </row>
    <row r="98" spans="1:1021" s="3" customFormat="1" ht="15" customHeight="1">
      <c r="A98" s="10">
        <v>88</v>
      </c>
      <c r="B98" s="21" t="s">
        <v>99</v>
      </c>
      <c r="C98" s="14" t="s">
        <v>19</v>
      </c>
      <c r="D98" s="10"/>
      <c r="E98" s="21" t="s">
        <v>20</v>
      </c>
      <c r="F98" s="23"/>
      <c r="G98" s="19" t="s">
        <v>22</v>
      </c>
      <c r="H98" s="116">
        <v>1</v>
      </c>
      <c r="I98" s="123"/>
      <c r="J98" s="123"/>
      <c r="K98" s="149"/>
      <c r="L98" s="149"/>
      <c r="M98" s="87"/>
      <c r="N98" s="123"/>
      <c r="O98" s="124"/>
      <c r="P98" s="124"/>
      <c r="Q98" s="90"/>
      <c r="R98" s="20"/>
      <c r="S98" s="20"/>
      <c r="U98" s="20"/>
    </row>
    <row r="99" spans="1:1021" s="3" customFormat="1" ht="15" customHeight="1">
      <c r="A99" s="10">
        <v>89</v>
      </c>
      <c r="B99" s="21" t="s">
        <v>99</v>
      </c>
      <c r="C99" s="14" t="s">
        <v>19</v>
      </c>
      <c r="D99" s="10"/>
      <c r="E99" s="21" t="s">
        <v>20</v>
      </c>
      <c r="F99" s="22"/>
      <c r="G99" s="19" t="s">
        <v>21</v>
      </c>
      <c r="H99" s="80"/>
      <c r="I99" s="115"/>
      <c r="J99" s="127"/>
      <c r="K99" s="143"/>
      <c r="L99" s="143"/>
      <c r="M99" s="127"/>
      <c r="N99" s="83"/>
      <c r="O99" s="83"/>
      <c r="P99" s="83"/>
      <c r="Q99" s="84"/>
    </row>
    <row r="100" spans="1:1021" s="3" customFormat="1" ht="15" customHeight="1">
      <c r="A100" s="10">
        <v>90</v>
      </c>
      <c r="B100" s="29" t="s">
        <v>99</v>
      </c>
      <c r="C100" s="14"/>
      <c r="D100" s="10"/>
      <c r="E100" s="21"/>
      <c r="F100" s="22"/>
      <c r="G100" s="19" t="s">
        <v>47</v>
      </c>
      <c r="H100" s="80"/>
      <c r="I100" s="84"/>
      <c r="J100" s="84"/>
      <c r="K100" s="84"/>
      <c r="L100" s="84"/>
      <c r="M100" s="84"/>
      <c r="N100" s="84"/>
      <c r="O100" s="95"/>
      <c r="P100" s="95"/>
      <c r="Q100" s="150"/>
    </row>
    <row r="101" spans="1:1021" s="3" customFormat="1" ht="15" customHeight="1">
      <c r="A101" s="10">
        <v>91</v>
      </c>
      <c r="B101" s="21" t="s">
        <v>100</v>
      </c>
      <c r="C101" s="14" t="s">
        <v>19</v>
      </c>
      <c r="D101" s="10"/>
      <c r="E101" s="21" t="s">
        <v>24</v>
      </c>
      <c r="F101" s="23"/>
      <c r="G101" s="19" t="s">
        <v>22</v>
      </c>
      <c r="H101" s="92"/>
      <c r="I101" s="87"/>
      <c r="J101" s="87"/>
      <c r="K101" s="90"/>
      <c r="L101" s="90"/>
      <c r="M101" s="87"/>
      <c r="N101" s="87"/>
      <c r="O101" s="93"/>
      <c r="P101" s="93"/>
      <c r="Q101" s="90"/>
      <c r="R101" s="20"/>
      <c r="S101" s="20"/>
      <c r="U101" s="20"/>
    </row>
    <row r="102" spans="1:1021" s="3" customFormat="1" ht="15" customHeight="1">
      <c r="A102" s="10">
        <v>92</v>
      </c>
      <c r="B102" s="29" t="s">
        <v>101</v>
      </c>
      <c r="C102" s="14" t="s">
        <v>19</v>
      </c>
      <c r="D102" s="10"/>
      <c r="E102" s="21" t="s">
        <v>24</v>
      </c>
      <c r="F102" s="23"/>
      <c r="G102" s="19" t="s">
        <v>22</v>
      </c>
      <c r="H102" s="92">
        <v>1</v>
      </c>
      <c r="I102" s="87"/>
      <c r="J102" s="87"/>
      <c r="K102" s="90"/>
      <c r="L102" s="90"/>
      <c r="M102" s="87"/>
      <c r="N102" s="87"/>
      <c r="O102" s="93"/>
      <c r="P102" s="93"/>
      <c r="Q102" s="90"/>
      <c r="R102" s="20"/>
      <c r="S102" s="20"/>
      <c r="U102" s="20"/>
    </row>
    <row r="103" spans="1:1021" s="3" customFormat="1" ht="15" customHeight="1">
      <c r="A103" s="10">
        <v>93</v>
      </c>
      <c r="B103" s="29" t="s">
        <v>101</v>
      </c>
      <c r="C103" s="14" t="s">
        <v>19</v>
      </c>
      <c r="D103" s="10"/>
      <c r="E103" s="21" t="s">
        <v>24</v>
      </c>
      <c r="F103" s="22"/>
      <c r="G103" s="19" t="s">
        <v>25</v>
      </c>
      <c r="H103" s="80">
        <v>1</v>
      </c>
      <c r="I103" s="84"/>
      <c r="J103" s="84"/>
      <c r="K103" s="84"/>
      <c r="L103" s="84"/>
      <c r="M103" s="84"/>
      <c r="N103" s="84"/>
      <c r="O103" s="95"/>
      <c r="P103" s="95"/>
      <c r="Q103" s="84"/>
    </row>
    <row r="104" spans="1:1021" s="3" customFormat="1" ht="15" customHeight="1">
      <c r="A104" s="10">
        <v>94</v>
      </c>
      <c r="B104" s="29" t="s">
        <v>102</v>
      </c>
      <c r="C104" s="14"/>
      <c r="D104" s="10"/>
      <c r="E104" s="21"/>
      <c r="F104" s="22"/>
      <c r="G104" s="19" t="s">
        <v>22</v>
      </c>
      <c r="H104" s="92"/>
      <c r="I104" s="87"/>
      <c r="J104" s="87"/>
      <c r="K104" s="87"/>
      <c r="L104" s="87"/>
      <c r="M104" s="87"/>
      <c r="N104" s="146"/>
      <c r="O104" s="146"/>
      <c r="P104" s="146"/>
      <c r="Q104" s="90"/>
      <c r="R104" s="20"/>
      <c r="S104" s="20"/>
      <c r="U104" s="20"/>
    </row>
    <row r="105" spans="1:1021" s="3" customFormat="1" ht="15" customHeight="1">
      <c r="A105" s="10">
        <v>95</v>
      </c>
      <c r="B105" s="29" t="s">
        <v>103</v>
      </c>
      <c r="C105" s="14"/>
      <c r="D105" s="10"/>
      <c r="E105" s="21"/>
      <c r="F105" s="22"/>
      <c r="G105" s="19" t="s">
        <v>25</v>
      </c>
      <c r="H105" s="92"/>
      <c r="I105" s="87"/>
      <c r="J105" s="87"/>
      <c r="K105" s="87"/>
      <c r="L105" s="87"/>
      <c r="M105" s="87"/>
      <c r="N105" s="146"/>
      <c r="O105" s="147"/>
      <c r="P105" s="147"/>
      <c r="Q105" s="90"/>
      <c r="R105" s="18"/>
    </row>
    <row r="106" spans="1:1021" s="3" customFormat="1" ht="15" customHeight="1">
      <c r="A106" s="10">
        <v>96</v>
      </c>
      <c r="B106" s="21" t="s">
        <v>102</v>
      </c>
      <c r="C106" s="14"/>
      <c r="D106" s="10"/>
      <c r="E106" s="21"/>
      <c r="F106" s="22"/>
      <c r="G106" s="19" t="s">
        <v>25</v>
      </c>
      <c r="H106" s="80"/>
      <c r="I106" s="104"/>
      <c r="J106" s="104"/>
      <c r="K106" s="104"/>
      <c r="L106" s="104"/>
      <c r="M106" s="104"/>
      <c r="N106" s="104"/>
      <c r="O106" s="121"/>
      <c r="P106" s="121"/>
      <c r="Q106" s="104"/>
    </row>
    <row r="107" spans="1:1021" s="18" customFormat="1" ht="15" customHeight="1">
      <c r="A107" s="10">
        <v>97</v>
      </c>
      <c r="B107" s="36" t="s">
        <v>104</v>
      </c>
      <c r="C107" s="14"/>
      <c r="D107" s="38"/>
      <c r="E107" s="21"/>
      <c r="F107" s="23"/>
      <c r="G107" s="19" t="s">
        <v>22</v>
      </c>
      <c r="H107" s="151">
        <v>2</v>
      </c>
      <c r="I107" s="146"/>
      <c r="J107" s="146"/>
      <c r="K107" s="146"/>
      <c r="L107" s="146"/>
      <c r="M107" s="87"/>
      <c r="N107" s="146"/>
      <c r="O107" s="147"/>
      <c r="P107" s="147"/>
      <c r="Q107" s="90"/>
      <c r="R107" s="20"/>
      <c r="S107" s="20"/>
      <c r="T107" s="3"/>
      <c r="U107" s="20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</row>
    <row r="108" spans="1:1021" s="3" customFormat="1" ht="15" customHeight="1">
      <c r="A108" s="10">
        <v>98</v>
      </c>
      <c r="B108" s="21" t="s">
        <v>104</v>
      </c>
      <c r="C108" s="14"/>
      <c r="D108" s="10"/>
      <c r="E108" s="21"/>
      <c r="F108" s="22"/>
      <c r="G108" s="19" t="s">
        <v>25</v>
      </c>
      <c r="H108" s="80"/>
      <c r="I108" s="84"/>
      <c r="J108" s="84"/>
      <c r="K108" s="138"/>
      <c r="L108" s="138"/>
      <c r="M108" s="84"/>
      <c r="N108" s="84"/>
      <c r="O108" s="95"/>
      <c r="P108" s="95"/>
      <c r="Q108" s="138"/>
      <c r="R108" s="18"/>
    </row>
    <row r="109" spans="1:1021" s="3" customFormat="1" ht="15" customHeight="1">
      <c r="A109" s="10">
        <v>99</v>
      </c>
      <c r="B109" s="21" t="s">
        <v>105</v>
      </c>
      <c r="C109" s="14" t="s">
        <v>19</v>
      </c>
      <c r="D109" s="10"/>
      <c r="E109" s="21" t="s">
        <v>24</v>
      </c>
      <c r="F109" s="22"/>
      <c r="G109" s="19" t="s">
        <v>22</v>
      </c>
      <c r="H109" s="92">
        <v>1</v>
      </c>
      <c r="I109" s="87"/>
      <c r="J109" s="87"/>
      <c r="K109" s="90"/>
      <c r="L109" s="90"/>
      <c r="M109" s="87"/>
      <c r="N109" s="87"/>
      <c r="O109" s="93"/>
      <c r="P109" s="93"/>
      <c r="Q109" s="90"/>
      <c r="R109" s="20"/>
      <c r="S109" s="20"/>
      <c r="U109" s="20"/>
    </row>
    <row r="110" spans="1:1021" s="3" customFormat="1" ht="15" customHeight="1">
      <c r="A110" s="10">
        <v>100</v>
      </c>
      <c r="B110" s="21" t="s">
        <v>105</v>
      </c>
      <c r="C110" s="14" t="s">
        <v>19</v>
      </c>
      <c r="D110" s="10"/>
      <c r="E110" s="21" t="s">
        <v>24</v>
      </c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</row>
    <row r="111" spans="1:1021" s="3" customFormat="1" ht="15" customHeight="1">
      <c r="A111" s="10">
        <v>101</v>
      </c>
      <c r="B111" s="21" t="s">
        <v>106</v>
      </c>
      <c r="C111" s="14" t="s">
        <v>19</v>
      </c>
      <c r="D111" s="10"/>
      <c r="E111" s="21" t="s">
        <v>24</v>
      </c>
      <c r="F111" s="23"/>
      <c r="G111" s="19" t="s">
        <v>22</v>
      </c>
      <c r="H111" s="92">
        <v>1</v>
      </c>
      <c r="I111" s="87"/>
      <c r="J111" s="87"/>
      <c r="K111" s="87"/>
      <c r="L111" s="87"/>
      <c r="M111" s="87"/>
      <c r="N111" s="87"/>
      <c r="O111" s="93"/>
      <c r="P111" s="93"/>
      <c r="Q111" s="90"/>
      <c r="R111" s="20"/>
      <c r="S111" s="20"/>
      <c r="U111" s="20"/>
    </row>
    <row r="112" spans="1:1021" s="3" customFormat="1" ht="15" customHeight="1">
      <c r="A112" s="10">
        <v>102</v>
      </c>
      <c r="B112" s="21" t="s">
        <v>107</v>
      </c>
      <c r="C112" s="14" t="s">
        <v>19</v>
      </c>
      <c r="D112" s="10"/>
      <c r="E112" s="21" t="s">
        <v>24</v>
      </c>
      <c r="F112" s="22"/>
      <c r="G112" s="19" t="s">
        <v>25</v>
      </c>
      <c r="H112" s="96"/>
      <c r="I112" s="97"/>
      <c r="J112" s="97"/>
      <c r="K112" s="97"/>
      <c r="L112" s="97"/>
      <c r="M112" s="84"/>
      <c r="N112" s="97"/>
      <c r="O112" s="128"/>
      <c r="P112" s="128"/>
      <c r="Q112" s="84"/>
      <c r="R112" s="18"/>
    </row>
    <row r="113" spans="1:21" s="3" customFormat="1" ht="15" customHeight="1">
      <c r="A113" s="10">
        <v>103</v>
      </c>
      <c r="B113" s="21" t="s">
        <v>108</v>
      </c>
      <c r="C113" s="14" t="s">
        <v>19</v>
      </c>
      <c r="D113" s="10"/>
      <c r="E113" s="21" t="s">
        <v>20</v>
      </c>
      <c r="F113" s="23"/>
      <c r="G113" s="19" t="s">
        <v>22</v>
      </c>
      <c r="H113" s="92">
        <v>3</v>
      </c>
      <c r="I113" s="87"/>
      <c r="J113" s="87"/>
      <c r="K113" s="87"/>
      <c r="L113" s="87"/>
      <c r="M113" s="87"/>
      <c r="N113" s="87"/>
      <c r="O113" s="87"/>
      <c r="P113" s="87"/>
      <c r="Q113" s="90"/>
      <c r="R113" s="20"/>
      <c r="S113" s="20"/>
      <c r="U113" s="20"/>
    </row>
    <row r="114" spans="1:21" s="3" customFormat="1" ht="15" customHeight="1">
      <c r="A114" s="10">
        <v>104</v>
      </c>
      <c r="B114" s="21" t="s">
        <v>108</v>
      </c>
      <c r="C114" s="14" t="s">
        <v>19</v>
      </c>
      <c r="D114" s="21"/>
      <c r="E114" s="21" t="s">
        <v>20</v>
      </c>
      <c r="F114" s="39"/>
      <c r="G114" s="19" t="s">
        <v>21</v>
      </c>
      <c r="H114" s="96">
        <v>1</v>
      </c>
      <c r="I114" s="152"/>
      <c r="J114" s="152"/>
      <c r="K114" s="153"/>
      <c r="L114" s="153"/>
      <c r="M114" s="115"/>
      <c r="N114" s="84"/>
      <c r="O114" s="95"/>
      <c r="P114" s="95"/>
      <c r="Q114" s="84"/>
      <c r="R114" s="18"/>
    </row>
    <row r="115" spans="1:21" s="3" customFormat="1" ht="15" customHeight="1">
      <c r="A115" s="10">
        <v>105</v>
      </c>
      <c r="B115" s="21" t="s">
        <v>109</v>
      </c>
      <c r="C115" s="14" t="s">
        <v>19</v>
      </c>
      <c r="D115" s="10"/>
      <c r="E115" s="21" t="s">
        <v>24</v>
      </c>
      <c r="F115" s="22"/>
      <c r="G115" s="19" t="s">
        <v>22</v>
      </c>
      <c r="H115" s="92"/>
      <c r="I115" s="87"/>
      <c r="J115" s="87"/>
      <c r="K115" s="90"/>
      <c r="L115" s="90"/>
      <c r="M115" s="87"/>
      <c r="N115" s="146"/>
      <c r="O115" s="147"/>
      <c r="P115" s="147"/>
      <c r="Q115" s="90"/>
      <c r="R115" s="20"/>
      <c r="S115" s="20"/>
      <c r="U115" s="20"/>
    </row>
    <row r="116" spans="1:21" s="3" customFormat="1" ht="15" customHeight="1">
      <c r="A116" s="10">
        <v>106</v>
      </c>
      <c r="B116" s="21" t="s">
        <v>109</v>
      </c>
      <c r="C116" s="14" t="s">
        <v>19</v>
      </c>
      <c r="D116" s="10"/>
      <c r="E116" s="21" t="s">
        <v>24</v>
      </c>
      <c r="F116" s="22"/>
      <c r="G116" s="19" t="s">
        <v>25</v>
      </c>
      <c r="H116" s="80"/>
      <c r="I116" s="84"/>
      <c r="J116" s="84"/>
      <c r="K116" s="94"/>
      <c r="L116" s="94"/>
      <c r="M116" s="84"/>
      <c r="N116" s="84"/>
      <c r="O116" s="95"/>
      <c r="P116" s="95"/>
      <c r="Q116" s="84"/>
    </row>
    <row r="117" spans="1:21" s="3" customFormat="1" ht="15" customHeight="1">
      <c r="A117" s="10">
        <v>107</v>
      </c>
      <c r="B117" s="21" t="s">
        <v>110</v>
      </c>
      <c r="C117" s="14" t="s">
        <v>19</v>
      </c>
      <c r="D117" s="10"/>
      <c r="E117" s="21" t="s">
        <v>111</v>
      </c>
      <c r="F117" s="23"/>
      <c r="G117" s="19" t="s">
        <v>22</v>
      </c>
      <c r="H117" s="92"/>
      <c r="I117" s="87"/>
      <c r="J117" s="87"/>
      <c r="K117" s="90"/>
      <c r="L117" s="90"/>
      <c r="M117" s="87"/>
      <c r="N117" s="87"/>
      <c r="O117" s="93"/>
      <c r="P117" s="93"/>
      <c r="Q117" s="90"/>
      <c r="R117" s="20"/>
      <c r="S117" s="20"/>
      <c r="U117" s="20"/>
    </row>
    <row r="118" spans="1:21" s="3" customFormat="1" ht="15" customHeight="1">
      <c r="A118" s="10">
        <v>108</v>
      </c>
      <c r="B118" s="21" t="s">
        <v>110</v>
      </c>
      <c r="C118" s="14" t="s">
        <v>19</v>
      </c>
      <c r="D118" s="10"/>
      <c r="E118" s="21" t="s">
        <v>111</v>
      </c>
      <c r="F118" s="22"/>
      <c r="G118" s="19" t="s">
        <v>33</v>
      </c>
      <c r="H118" s="80">
        <v>1</v>
      </c>
      <c r="I118" s="103"/>
      <c r="J118" s="103"/>
      <c r="K118" s="104"/>
      <c r="L118" s="104"/>
      <c r="M118" s="103"/>
      <c r="N118" s="103"/>
      <c r="O118" s="154"/>
      <c r="P118" s="105"/>
      <c r="Q118" s="105"/>
    </row>
    <row r="119" spans="1:21" s="3" customFormat="1" ht="15" customHeight="1">
      <c r="A119" s="10">
        <v>109</v>
      </c>
      <c r="B119" s="21" t="s">
        <v>112</v>
      </c>
      <c r="C119" s="14" t="s">
        <v>19</v>
      </c>
      <c r="D119" s="21"/>
      <c r="E119" s="21" t="s">
        <v>24</v>
      </c>
      <c r="F119" s="21"/>
      <c r="G119" s="19" t="s">
        <v>25</v>
      </c>
      <c r="H119" s="80"/>
      <c r="I119" s="84"/>
      <c r="J119" s="84"/>
      <c r="K119" s="94"/>
      <c r="L119" s="94"/>
      <c r="M119" s="84"/>
      <c r="N119" s="84"/>
      <c r="O119" s="95"/>
      <c r="P119" s="84"/>
      <c r="Q119" s="84"/>
    </row>
    <row r="120" spans="1:21" s="3" customFormat="1" ht="15" customHeight="1">
      <c r="A120" s="10">
        <v>110</v>
      </c>
      <c r="B120" s="29" t="s">
        <v>112</v>
      </c>
      <c r="C120" s="14" t="s">
        <v>19</v>
      </c>
      <c r="D120" s="10"/>
      <c r="E120" s="21" t="s">
        <v>24</v>
      </c>
      <c r="F120" s="22"/>
      <c r="G120" s="19" t="s">
        <v>33</v>
      </c>
      <c r="H120" s="80"/>
      <c r="I120" s="103"/>
      <c r="J120" s="103"/>
      <c r="K120" s="104"/>
      <c r="L120" s="104"/>
      <c r="M120" s="103"/>
      <c r="N120" s="84"/>
      <c r="O120" s="95"/>
      <c r="P120" s="95"/>
      <c r="Q120" s="84"/>
    </row>
    <row r="121" spans="1:21" s="3" customFormat="1" ht="15" customHeight="1">
      <c r="A121" s="10">
        <v>111</v>
      </c>
      <c r="B121" s="34" t="s">
        <v>112</v>
      </c>
      <c r="C121" s="14" t="s">
        <v>19</v>
      </c>
      <c r="D121" s="10"/>
      <c r="E121" s="21" t="s">
        <v>24</v>
      </c>
      <c r="F121" s="22"/>
      <c r="G121" s="19" t="s">
        <v>47</v>
      </c>
      <c r="H121" s="80"/>
      <c r="I121" s="84"/>
      <c r="J121" s="84"/>
      <c r="K121" s="84"/>
      <c r="L121" s="84"/>
      <c r="M121" s="84"/>
      <c r="N121" s="84"/>
      <c r="O121" s="95"/>
      <c r="P121" s="84"/>
      <c r="Q121" s="150"/>
    </row>
    <row r="122" spans="1:21" s="3" customFormat="1" ht="15" customHeight="1">
      <c r="A122" s="10">
        <v>112</v>
      </c>
      <c r="B122" s="34" t="s">
        <v>112</v>
      </c>
      <c r="C122" s="14" t="s">
        <v>19</v>
      </c>
      <c r="D122" s="10"/>
      <c r="E122" s="21" t="s">
        <v>24</v>
      </c>
      <c r="F122" s="23"/>
      <c r="G122" s="19" t="s">
        <v>22</v>
      </c>
      <c r="H122" s="92"/>
      <c r="I122" s="87"/>
      <c r="J122" s="87"/>
      <c r="K122" s="87"/>
      <c r="L122" s="87"/>
      <c r="M122" s="87"/>
      <c r="N122" s="87"/>
      <c r="O122" s="93"/>
      <c r="P122" s="93"/>
      <c r="Q122" s="90"/>
      <c r="R122" s="20"/>
      <c r="S122" s="20"/>
      <c r="U122" s="20"/>
    </row>
    <row r="123" spans="1:21" s="3" customFormat="1" ht="15" customHeight="1">
      <c r="A123" s="10">
        <v>113</v>
      </c>
      <c r="B123" s="21" t="s">
        <v>113</v>
      </c>
      <c r="C123" s="14" t="s">
        <v>54</v>
      </c>
      <c r="D123" s="10" t="s">
        <v>69</v>
      </c>
      <c r="E123" s="21" t="s">
        <v>24</v>
      </c>
      <c r="F123" s="23"/>
      <c r="G123" s="19" t="s">
        <v>22</v>
      </c>
      <c r="H123" s="92">
        <v>1</v>
      </c>
      <c r="I123" s="87"/>
      <c r="J123" s="87"/>
      <c r="K123" s="87"/>
      <c r="L123" s="87"/>
      <c r="M123" s="87"/>
      <c r="N123" s="87"/>
      <c r="O123" s="93"/>
      <c r="P123" s="93"/>
      <c r="Q123" s="90"/>
      <c r="R123" s="20"/>
      <c r="S123" s="20"/>
      <c r="U123" s="20"/>
    </row>
    <row r="124" spans="1:21" s="3" customFormat="1" ht="15" customHeight="1">
      <c r="A124" s="10">
        <v>114</v>
      </c>
      <c r="B124" s="29" t="s">
        <v>113</v>
      </c>
      <c r="C124" s="14" t="s">
        <v>54</v>
      </c>
      <c r="D124" s="10" t="s">
        <v>69</v>
      </c>
      <c r="E124" s="21" t="s">
        <v>24</v>
      </c>
      <c r="F124" s="22"/>
      <c r="G124" s="19" t="s">
        <v>25</v>
      </c>
      <c r="H124" s="80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1:21" s="3" customFormat="1" ht="15" customHeight="1">
      <c r="A125" s="10">
        <v>115</v>
      </c>
      <c r="B125" s="39" t="s">
        <v>114</v>
      </c>
      <c r="C125" s="14" t="s">
        <v>19</v>
      </c>
      <c r="D125" s="11"/>
      <c r="E125" s="21" t="s">
        <v>20</v>
      </c>
      <c r="F125" s="26"/>
      <c r="G125" s="27" t="s">
        <v>22</v>
      </c>
      <c r="H125" s="116">
        <v>3</v>
      </c>
      <c r="I125" s="117"/>
      <c r="J125" s="117"/>
      <c r="K125" s="117"/>
      <c r="L125" s="117"/>
      <c r="M125" s="87"/>
      <c r="N125" s="117"/>
      <c r="O125" s="118"/>
      <c r="P125" s="118"/>
      <c r="Q125" s="90"/>
      <c r="R125" s="20"/>
      <c r="S125" s="20"/>
      <c r="U125" s="20"/>
    </row>
    <row r="126" spans="1:21" s="3" customFormat="1" ht="15" customHeight="1">
      <c r="A126" s="10">
        <v>116</v>
      </c>
      <c r="B126" s="21" t="s">
        <v>114</v>
      </c>
      <c r="C126" s="14" t="s">
        <v>19</v>
      </c>
      <c r="D126" s="21"/>
      <c r="E126" s="21" t="s">
        <v>20</v>
      </c>
      <c r="F126" s="21"/>
      <c r="G126" s="19" t="s">
        <v>21</v>
      </c>
      <c r="H126" s="80">
        <v>1</v>
      </c>
      <c r="I126" s="115"/>
      <c r="J126" s="115"/>
      <c r="K126" s="120"/>
      <c r="L126" s="120"/>
      <c r="M126" s="115"/>
      <c r="N126" s="84"/>
      <c r="O126" s="84"/>
      <c r="P126" s="84"/>
      <c r="Q126" s="84"/>
    </row>
    <row r="127" spans="1:21" s="3" customFormat="1" ht="15" customHeight="1">
      <c r="A127" s="10">
        <v>117</v>
      </c>
      <c r="B127" s="21" t="s">
        <v>115</v>
      </c>
      <c r="C127" s="14" t="s">
        <v>19</v>
      </c>
      <c r="D127" s="10"/>
      <c r="E127" s="21" t="s">
        <v>116</v>
      </c>
      <c r="F127" s="23"/>
      <c r="G127" s="19" t="s">
        <v>22</v>
      </c>
      <c r="H127" s="92">
        <v>3</v>
      </c>
      <c r="I127" s="87"/>
      <c r="J127" s="87"/>
      <c r="K127" s="87"/>
      <c r="L127" s="87"/>
      <c r="M127" s="87"/>
      <c r="N127" s="87"/>
      <c r="O127" s="93"/>
      <c r="P127" s="93"/>
      <c r="Q127" s="90"/>
      <c r="R127" s="20"/>
      <c r="S127" s="20"/>
      <c r="U127" s="20"/>
    </row>
    <row r="128" spans="1:21" s="3" customFormat="1" ht="15" customHeight="1">
      <c r="A128" s="10">
        <v>118</v>
      </c>
      <c r="B128" s="21" t="s">
        <v>115</v>
      </c>
      <c r="C128" s="14" t="s">
        <v>19</v>
      </c>
      <c r="D128" s="10"/>
      <c r="E128" s="21" t="s">
        <v>116</v>
      </c>
      <c r="F128" s="22"/>
      <c r="G128" s="19" t="s">
        <v>25</v>
      </c>
      <c r="H128" s="80"/>
      <c r="I128" s="84"/>
      <c r="J128" s="84"/>
      <c r="K128" s="84"/>
      <c r="L128" s="84"/>
      <c r="M128" s="84"/>
      <c r="N128" s="84"/>
      <c r="O128" s="95"/>
      <c r="P128" s="95"/>
      <c r="Q128" s="84"/>
    </row>
    <row r="129" spans="1:1021" s="18" customFormat="1" ht="15" customHeight="1">
      <c r="A129" s="10">
        <v>119</v>
      </c>
      <c r="B129" s="40" t="s">
        <v>115</v>
      </c>
      <c r="C129" s="14" t="s">
        <v>19</v>
      </c>
      <c r="D129" s="10"/>
      <c r="E129" s="21" t="s">
        <v>116</v>
      </c>
      <c r="F129" s="22"/>
      <c r="G129" s="19" t="s">
        <v>47</v>
      </c>
      <c r="H129" s="80"/>
      <c r="I129" s="84"/>
      <c r="J129" s="84"/>
      <c r="K129" s="84"/>
      <c r="L129" s="84"/>
      <c r="M129" s="84"/>
      <c r="N129" s="155">
        <v>1</v>
      </c>
      <c r="O129" s="155"/>
      <c r="P129" s="155"/>
      <c r="Q129" s="84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</row>
    <row r="130" spans="1:1021" s="3" customFormat="1" ht="15" customHeight="1">
      <c r="A130" s="10">
        <v>120</v>
      </c>
      <c r="B130" s="21" t="s">
        <v>117</v>
      </c>
      <c r="C130" s="14" t="s">
        <v>19</v>
      </c>
      <c r="D130" s="10"/>
      <c r="E130" s="21" t="s">
        <v>43</v>
      </c>
      <c r="F130" s="23"/>
      <c r="G130" s="19" t="s">
        <v>22</v>
      </c>
      <c r="H130" s="92"/>
      <c r="I130" s="87"/>
      <c r="J130" s="87"/>
      <c r="K130" s="87"/>
      <c r="L130" s="87"/>
      <c r="M130" s="87"/>
      <c r="N130" s="146"/>
      <c r="O130" s="156"/>
      <c r="P130" s="156"/>
      <c r="Q130" s="90"/>
      <c r="R130" s="20"/>
      <c r="S130" s="20"/>
      <c r="U130" s="20"/>
    </row>
    <row r="131" spans="1:1021" s="3" customFormat="1" ht="15" customHeight="1">
      <c r="A131" s="10">
        <v>121</v>
      </c>
      <c r="B131" s="21" t="s">
        <v>117</v>
      </c>
      <c r="C131" s="14" t="s">
        <v>19</v>
      </c>
      <c r="D131" s="10"/>
      <c r="E131" s="21" t="s">
        <v>43</v>
      </c>
      <c r="F131" s="22"/>
      <c r="G131" s="19" t="s">
        <v>44</v>
      </c>
      <c r="H131" s="80">
        <v>1</v>
      </c>
      <c r="I131" s="105"/>
      <c r="J131" s="105"/>
      <c r="K131" s="106"/>
      <c r="L131" s="106"/>
      <c r="M131" s="105"/>
      <c r="N131" s="107"/>
      <c r="O131" s="108"/>
      <c r="P131" s="107"/>
      <c r="Q131" s="107"/>
    </row>
    <row r="132" spans="1:1021" s="3" customFormat="1" ht="15" customHeight="1">
      <c r="A132" s="10">
        <v>122</v>
      </c>
      <c r="B132" s="21" t="s">
        <v>118</v>
      </c>
      <c r="C132" s="14"/>
      <c r="D132" s="10"/>
      <c r="E132" s="21"/>
      <c r="F132" s="22"/>
      <c r="G132" s="19" t="s">
        <v>22</v>
      </c>
      <c r="H132" s="92">
        <v>3</v>
      </c>
      <c r="I132" s="157"/>
      <c r="J132" s="157"/>
      <c r="K132" s="158"/>
      <c r="L132" s="158"/>
      <c r="M132" s="87"/>
      <c r="N132" s="159"/>
      <c r="O132" s="160"/>
      <c r="P132" s="160"/>
      <c r="Q132" s="90"/>
      <c r="R132" s="20"/>
      <c r="S132" s="20"/>
      <c r="U132" s="20"/>
    </row>
    <row r="133" spans="1:1021" s="3" customFormat="1" ht="15" customHeight="1">
      <c r="A133" s="10">
        <v>123</v>
      </c>
      <c r="B133" s="21" t="s">
        <v>118</v>
      </c>
      <c r="C133" s="14"/>
      <c r="D133" s="10"/>
      <c r="E133" s="21"/>
      <c r="F133" s="22"/>
      <c r="G133" s="19" t="s">
        <v>25</v>
      </c>
      <c r="H133" s="80">
        <v>1</v>
      </c>
      <c r="I133" s="104"/>
      <c r="J133" s="104"/>
      <c r="K133" s="104"/>
      <c r="L133" s="106"/>
      <c r="M133" s="104"/>
      <c r="N133" s="106"/>
      <c r="O133" s="161"/>
      <c r="P133" s="161"/>
      <c r="Q133" s="106"/>
      <c r="R133" s="18"/>
    </row>
    <row r="134" spans="1:1021" s="18" customFormat="1" ht="15" customHeight="1">
      <c r="A134" s="10">
        <v>124</v>
      </c>
      <c r="B134" s="13" t="s">
        <v>119</v>
      </c>
      <c r="C134" s="14" t="s">
        <v>19</v>
      </c>
      <c r="D134" s="10"/>
      <c r="E134" s="21" t="s">
        <v>43</v>
      </c>
      <c r="F134" s="16"/>
      <c r="G134" s="17" t="s">
        <v>22</v>
      </c>
      <c r="H134" s="85">
        <v>2</v>
      </c>
      <c r="I134" s="101"/>
      <c r="J134" s="101"/>
      <c r="K134" s="101"/>
      <c r="L134" s="101"/>
      <c r="M134" s="87"/>
      <c r="N134" s="101"/>
      <c r="O134" s="102"/>
      <c r="P134" s="102"/>
      <c r="Q134" s="90"/>
      <c r="R134" s="20"/>
      <c r="S134" s="20"/>
      <c r="T134" s="3"/>
      <c r="U134" s="20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18" customFormat="1" ht="15" customHeight="1">
      <c r="A135" s="10">
        <v>125</v>
      </c>
      <c r="B135" s="13" t="s">
        <v>119</v>
      </c>
      <c r="C135" s="14" t="s">
        <v>19</v>
      </c>
      <c r="D135" s="10"/>
      <c r="E135" s="21"/>
      <c r="F135" s="41"/>
      <c r="G135" s="19" t="s">
        <v>44</v>
      </c>
      <c r="H135" s="162">
        <v>2</v>
      </c>
      <c r="I135" s="105"/>
      <c r="J135" s="105"/>
      <c r="K135" s="104"/>
      <c r="L135" s="106"/>
      <c r="M135" s="105"/>
      <c r="N135" s="107"/>
      <c r="O135" s="108"/>
      <c r="P135" s="108"/>
      <c r="Q135" s="10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126</v>
      </c>
      <c r="B136" s="21" t="s">
        <v>120</v>
      </c>
      <c r="C136" s="14"/>
      <c r="D136" s="10"/>
      <c r="E136" s="21"/>
      <c r="F136" s="22"/>
      <c r="G136" s="19" t="s">
        <v>25</v>
      </c>
      <c r="H136" s="80"/>
      <c r="I136" s="104"/>
      <c r="J136" s="104"/>
      <c r="K136" s="104"/>
      <c r="L136" s="104"/>
      <c r="M136" s="104"/>
      <c r="N136" s="104"/>
      <c r="O136" s="121"/>
      <c r="P136" s="121"/>
      <c r="Q136" s="104"/>
    </row>
    <row r="137" spans="1:1021" s="3" customFormat="1" ht="15" customHeight="1">
      <c r="A137" s="10">
        <v>127</v>
      </c>
      <c r="B137" s="21" t="s">
        <v>120</v>
      </c>
      <c r="C137" s="14"/>
      <c r="D137" s="10"/>
      <c r="E137" s="21"/>
      <c r="F137" s="22"/>
      <c r="G137" s="19" t="s">
        <v>44</v>
      </c>
      <c r="H137" s="80"/>
      <c r="I137" s="82"/>
      <c r="J137" s="82"/>
      <c r="K137" s="94"/>
      <c r="L137" s="94"/>
      <c r="M137" s="84"/>
      <c r="N137" s="82"/>
      <c r="O137" s="95"/>
      <c r="P137" s="95"/>
      <c r="Q137" s="84"/>
      <c r="R137" s="18"/>
    </row>
    <row r="138" spans="1:1021" s="18" customFormat="1" ht="15" customHeight="1">
      <c r="A138" s="10">
        <v>128</v>
      </c>
      <c r="B138" s="21" t="s">
        <v>121</v>
      </c>
      <c r="C138" s="14" t="s">
        <v>54</v>
      </c>
      <c r="D138" s="10"/>
      <c r="E138" s="21" t="s">
        <v>122</v>
      </c>
      <c r="F138" s="23"/>
      <c r="G138" s="19" t="s">
        <v>22</v>
      </c>
      <c r="H138" s="92"/>
      <c r="I138" s="87"/>
      <c r="J138" s="87"/>
      <c r="K138" s="87"/>
      <c r="L138" s="87"/>
      <c r="M138" s="87"/>
      <c r="N138" s="87"/>
      <c r="O138" s="93"/>
      <c r="P138" s="93"/>
      <c r="Q138" s="90"/>
      <c r="R138" s="20"/>
      <c r="S138" s="20"/>
      <c r="T138" s="3"/>
      <c r="U138" s="20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18" customFormat="1" ht="15" customHeight="1">
      <c r="A139" s="10">
        <v>129</v>
      </c>
      <c r="B139" s="21" t="s">
        <v>121</v>
      </c>
      <c r="C139" s="14" t="s">
        <v>54</v>
      </c>
      <c r="D139" s="10"/>
      <c r="E139" s="21" t="s">
        <v>122</v>
      </c>
      <c r="F139" s="22"/>
      <c r="G139" s="19" t="s">
        <v>47</v>
      </c>
      <c r="H139" s="80"/>
      <c r="I139" s="84"/>
      <c r="J139" s="84"/>
      <c r="K139" s="84"/>
      <c r="L139" s="84"/>
      <c r="M139" s="84"/>
      <c r="N139" s="84"/>
      <c r="O139" s="95"/>
      <c r="P139" s="95"/>
      <c r="Q139" s="84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3" customFormat="1" ht="15" customHeight="1">
      <c r="A140" s="10">
        <v>130</v>
      </c>
      <c r="B140" s="21" t="s">
        <v>123</v>
      </c>
      <c r="C140" s="14" t="s">
        <v>19</v>
      </c>
      <c r="D140" s="10"/>
      <c r="E140" s="21" t="s">
        <v>24</v>
      </c>
      <c r="F140" s="22"/>
      <c r="G140" s="19" t="s">
        <v>33</v>
      </c>
      <c r="H140" s="80"/>
      <c r="I140" s="103"/>
      <c r="J140" s="103"/>
      <c r="K140" s="104"/>
      <c r="L140" s="104"/>
      <c r="M140" s="103"/>
      <c r="N140" s="155"/>
      <c r="O140" s="155"/>
      <c r="P140" s="155"/>
      <c r="Q140" s="84"/>
      <c r="R140" s="18"/>
    </row>
    <row r="141" spans="1:1021" s="3" customFormat="1" ht="15" customHeight="1">
      <c r="A141" s="10">
        <v>131</v>
      </c>
      <c r="B141" s="21" t="s">
        <v>123</v>
      </c>
      <c r="C141" s="14"/>
      <c r="D141" s="10"/>
      <c r="E141" s="21"/>
      <c r="F141" s="22"/>
      <c r="G141" s="19" t="s">
        <v>25</v>
      </c>
      <c r="H141" s="80">
        <v>3</v>
      </c>
      <c r="I141" s="84"/>
      <c r="J141" s="84"/>
      <c r="K141" s="84"/>
      <c r="L141" s="84"/>
      <c r="M141" s="84"/>
      <c r="N141" s="84"/>
      <c r="O141" s="91"/>
      <c r="P141" s="91"/>
      <c r="Q141" s="84"/>
      <c r="R141" s="18"/>
    </row>
    <row r="142" spans="1:1021" s="3" customFormat="1" ht="15" customHeight="1">
      <c r="A142" s="10">
        <v>132</v>
      </c>
      <c r="B142" s="21" t="s">
        <v>124</v>
      </c>
      <c r="C142" s="14" t="s">
        <v>19</v>
      </c>
      <c r="D142" s="10"/>
      <c r="E142" s="21" t="s">
        <v>24</v>
      </c>
      <c r="F142" s="22"/>
      <c r="G142" s="19" t="s">
        <v>22</v>
      </c>
      <c r="H142" s="92">
        <v>1</v>
      </c>
      <c r="I142" s="87"/>
      <c r="J142" s="87"/>
      <c r="K142" s="87"/>
      <c r="L142" s="87"/>
      <c r="M142" s="87"/>
      <c r="N142" s="87"/>
      <c r="O142" s="99"/>
      <c r="P142" s="99"/>
      <c r="Q142" s="90"/>
      <c r="R142" s="20"/>
      <c r="S142" s="20"/>
      <c r="U142" s="20"/>
    </row>
    <row r="143" spans="1:1021" ht="15" customHeight="1">
      <c r="A143" s="10">
        <v>133</v>
      </c>
      <c r="B143" s="21" t="s">
        <v>124</v>
      </c>
      <c r="C143" s="14" t="s">
        <v>19</v>
      </c>
      <c r="D143" s="10"/>
      <c r="E143" s="21" t="s">
        <v>24</v>
      </c>
      <c r="F143" s="22"/>
      <c r="G143" s="19" t="s">
        <v>25</v>
      </c>
      <c r="H143" s="80"/>
      <c r="I143" s="104"/>
      <c r="J143" s="104"/>
      <c r="K143" s="104"/>
      <c r="L143" s="104"/>
      <c r="M143" s="104"/>
      <c r="N143" s="104"/>
      <c r="O143" s="121"/>
      <c r="P143" s="121"/>
      <c r="Q143" s="104"/>
      <c r="R143" s="18"/>
    </row>
    <row r="144" spans="1:1021" s="3" customFormat="1" ht="15" customHeight="1">
      <c r="A144" s="10">
        <v>134</v>
      </c>
      <c r="B144" s="21" t="s">
        <v>125</v>
      </c>
      <c r="C144" s="14" t="s">
        <v>19</v>
      </c>
      <c r="D144" s="10"/>
      <c r="E144" s="21"/>
      <c r="F144" s="23"/>
      <c r="G144" s="19" t="s">
        <v>22</v>
      </c>
      <c r="H144" s="116"/>
      <c r="I144" s="117"/>
      <c r="J144" s="117"/>
      <c r="K144" s="117"/>
      <c r="L144" s="117"/>
      <c r="M144" s="163"/>
      <c r="N144" s="87"/>
      <c r="O144" s="93"/>
      <c r="P144" s="93"/>
      <c r="Q144" s="90"/>
      <c r="R144" s="20"/>
      <c r="S144" s="20"/>
      <c r="U144" s="20"/>
    </row>
    <row r="145" spans="1:1021" ht="15" customHeight="1">
      <c r="A145" s="10">
        <v>135</v>
      </c>
      <c r="B145" s="21" t="s">
        <v>125</v>
      </c>
      <c r="C145" s="14" t="s">
        <v>19</v>
      </c>
      <c r="D145" s="10"/>
      <c r="E145" s="21" t="s">
        <v>126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03"/>
      <c r="O145" s="103"/>
      <c r="P145" s="105"/>
      <c r="Q145" s="105"/>
    </row>
    <row r="146" spans="1:1021" ht="15" customHeight="1">
      <c r="A146" s="10">
        <v>136</v>
      </c>
      <c r="B146" s="21" t="s">
        <v>127</v>
      </c>
      <c r="C146" s="14"/>
      <c r="D146" s="10"/>
      <c r="E146" s="21"/>
      <c r="F146" s="22"/>
      <c r="G146" s="19" t="s">
        <v>21</v>
      </c>
      <c r="H146" s="80"/>
      <c r="I146" s="115"/>
      <c r="J146" s="115"/>
      <c r="K146" s="120"/>
      <c r="L146" s="120"/>
      <c r="M146" s="164"/>
      <c r="N146" s="84"/>
      <c r="O146" s="91"/>
      <c r="P146" s="91"/>
      <c r="Q146" s="84"/>
    </row>
    <row r="147" spans="1:1021" ht="15" customHeight="1">
      <c r="A147" s="10">
        <v>137</v>
      </c>
      <c r="B147" s="21" t="s">
        <v>127</v>
      </c>
      <c r="C147" s="14"/>
      <c r="D147" s="10"/>
      <c r="E147" s="21"/>
      <c r="F147" s="22"/>
      <c r="G147" s="19" t="s">
        <v>22</v>
      </c>
      <c r="H147" s="92">
        <v>2</v>
      </c>
      <c r="I147" s="87"/>
      <c r="J147" s="87"/>
      <c r="K147" s="87"/>
      <c r="L147" s="87"/>
      <c r="M147" s="87"/>
      <c r="N147" s="87"/>
      <c r="O147" s="99"/>
      <c r="P147" s="99"/>
      <c r="Q147" s="90"/>
      <c r="R147" s="20"/>
      <c r="S147" s="20"/>
      <c r="U147" s="20"/>
    </row>
    <row r="148" spans="1:1021" ht="15" customHeight="1">
      <c r="A148" s="10">
        <v>138</v>
      </c>
      <c r="B148" s="21" t="s">
        <v>128</v>
      </c>
      <c r="C148" s="14"/>
      <c r="D148" s="10"/>
      <c r="E148" s="21"/>
      <c r="F148" s="22"/>
      <c r="G148" s="19" t="s">
        <v>22</v>
      </c>
      <c r="H148" s="92">
        <v>1</v>
      </c>
      <c r="I148" s="165"/>
      <c r="J148" s="165"/>
      <c r="K148" s="165"/>
      <c r="L148" s="165"/>
      <c r="M148" s="87"/>
      <c r="N148" s="87"/>
      <c r="O148" s="99"/>
      <c r="P148" s="99"/>
      <c r="Q148" s="87"/>
      <c r="R148" s="20"/>
      <c r="S148" s="20"/>
      <c r="U148" s="20"/>
    </row>
    <row r="149" spans="1:1021" s="3" customFormat="1" ht="15" customHeight="1">
      <c r="A149" s="10">
        <v>139</v>
      </c>
      <c r="B149" s="21" t="s">
        <v>128</v>
      </c>
      <c r="C149" s="14"/>
      <c r="D149" s="10"/>
      <c r="E149" s="21"/>
      <c r="F149" s="22"/>
      <c r="G149" s="19" t="s">
        <v>33</v>
      </c>
      <c r="H149" s="80"/>
      <c r="I149" s="84"/>
      <c r="J149" s="84"/>
      <c r="K149" s="84"/>
      <c r="L149" s="84"/>
      <c r="M149" s="84"/>
      <c r="N149" s="84"/>
      <c r="O149" s="91"/>
      <c r="P149" s="91"/>
      <c r="Q149" s="84"/>
      <c r="R149" s="18"/>
    </row>
    <row r="150" spans="1:1021" s="3" customFormat="1" ht="15" customHeight="1">
      <c r="A150" s="10">
        <v>140</v>
      </c>
      <c r="B150" s="21" t="s">
        <v>129</v>
      </c>
      <c r="C150" s="14" t="s">
        <v>19</v>
      </c>
      <c r="D150" s="10"/>
      <c r="E150" s="21" t="s">
        <v>39</v>
      </c>
      <c r="F150" s="22"/>
      <c r="G150" s="19" t="s">
        <v>22</v>
      </c>
      <c r="H150" s="92"/>
      <c r="I150" s="87"/>
      <c r="J150" s="87"/>
      <c r="K150" s="87"/>
      <c r="L150" s="87"/>
      <c r="M150" s="87"/>
      <c r="N150" s="87"/>
      <c r="O150" s="99"/>
      <c r="P150" s="99"/>
      <c r="Q150" s="90"/>
      <c r="R150" s="20"/>
      <c r="S150" s="20"/>
      <c r="T150" s="18"/>
      <c r="U150" s="20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8"/>
      <c r="AMA150" s="18"/>
      <c r="AMB150" s="18"/>
      <c r="AMC150" s="18"/>
      <c r="AMD150" s="18"/>
      <c r="AME150" s="18"/>
      <c r="AMF150" s="18"/>
      <c r="AMG150" s="18"/>
    </row>
    <row r="151" spans="1:1021" s="3" customFormat="1" ht="15" customHeight="1">
      <c r="A151" s="10">
        <v>141</v>
      </c>
      <c r="B151" s="21" t="s">
        <v>130</v>
      </c>
      <c r="C151" s="14" t="s">
        <v>19</v>
      </c>
      <c r="D151" s="10"/>
      <c r="E151" s="21" t="s">
        <v>39</v>
      </c>
      <c r="F151" s="23"/>
      <c r="G151" s="19" t="s">
        <v>22</v>
      </c>
      <c r="H151" s="92"/>
      <c r="I151" s="87"/>
      <c r="J151" s="87"/>
      <c r="K151" s="90"/>
      <c r="L151" s="90"/>
      <c r="M151" s="87"/>
      <c r="N151" s="87"/>
      <c r="O151" s="93"/>
      <c r="P151" s="93"/>
      <c r="Q151" s="90"/>
      <c r="R151" s="20"/>
      <c r="S151" s="20"/>
      <c r="U151" s="20"/>
    </row>
    <row r="152" spans="1:1021" s="3" customFormat="1" ht="15" customHeight="1">
      <c r="A152" s="10">
        <v>142</v>
      </c>
      <c r="B152" s="21" t="s">
        <v>131</v>
      </c>
      <c r="C152" s="14" t="s">
        <v>19</v>
      </c>
      <c r="D152" s="10"/>
      <c r="E152" s="21" t="s">
        <v>39</v>
      </c>
      <c r="F152" s="22"/>
      <c r="G152" s="19" t="s">
        <v>22</v>
      </c>
      <c r="H152" s="92">
        <v>1</v>
      </c>
      <c r="I152" s="87"/>
      <c r="J152" s="87"/>
      <c r="K152" s="90"/>
      <c r="L152" s="90"/>
      <c r="M152" s="87"/>
      <c r="N152" s="87"/>
      <c r="O152" s="99"/>
      <c r="P152" s="99"/>
      <c r="Q152" s="90"/>
      <c r="R152" s="20"/>
      <c r="S152" s="20"/>
      <c r="U152" s="20"/>
    </row>
    <row r="153" spans="1:1021" s="3" customFormat="1" ht="15" customHeight="1">
      <c r="A153" s="10">
        <v>143</v>
      </c>
      <c r="B153" s="21" t="s">
        <v>132</v>
      </c>
      <c r="C153" s="14"/>
      <c r="D153" s="10"/>
      <c r="E153" s="21"/>
      <c r="F153" s="22"/>
      <c r="G153" s="17" t="s">
        <v>25</v>
      </c>
      <c r="H153" s="92"/>
      <c r="I153" s="87"/>
      <c r="J153" s="87"/>
      <c r="K153" s="90"/>
      <c r="L153" s="90"/>
      <c r="M153" s="87"/>
      <c r="N153" s="87"/>
      <c r="O153" s="99"/>
      <c r="P153" s="99"/>
      <c r="Q153" s="90"/>
      <c r="S153" s="20"/>
      <c r="U153" s="20"/>
    </row>
    <row r="154" spans="1:1021" s="3" customFormat="1" ht="15" customHeight="1">
      <c r="A154" s="10">
        <v>144</v>
      </c>
      <c r="B154" s="21" t="s">
        <v>131</v>
      </c>
      <c r="C154" s="14" t="s">
        <v>19</v>
      </c>
      <c r="D154" s="10"/>
      <c r="E154" s="21" t="s">
        <v>39</v>
      </c>
      <c r="F154" s="22"/>
      <c r="G154" s="17" t="s">
        <v>25</v>
      </c>
      <c r="H154" s="80"/>
      <c r="I154" s="82"/>
      <c r="J154" s="82"/>
      <c r="K154" s="94"/>
      <c r="L154" s="94"/>
      <c r="M154" s="84"/>
      <c r="N154" s="82"/>
      <c r="O154" s="95"/>
      <c r="P154" s="95"/>
      <c r="Q154" s="84"/>
    </row>
    <row r="155" spans="1:1021" ht="15" customHeight="1">
      <c r="A155" s="10">
        <v>145</v>
      </c>
      <c r="B155" s="33" t="s">
        <v>133</v>
      </c>
      <c r="C155" s="14"/>
      <c r="D155" s="10"/>
      <c r="E155" s="21"/>
      <c r="F155" s="22"/>
      <c r="G155" s="17" t="s">
        <v>44</v>
      </c>
      <c r="H155" s="80"/>
      <c r="I155" s="105"/>
      <c r="J155" s="105"/>
      <c r="K155" s="104"/>
      <c r="L155" s="106"/>
      <c r="M155" s="105"/>
      <c r="N155" s="107"/>
      <c r="O155" s="108"/>
      <c r="P155" s="107"/>
      <c r="Q155" s="107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ht="15" customHeight="1">
      <c r="A156" s="10">
        <v>146</v>
      </c>
      <c r="B156" s="33" t="s">
        <v>133</v>
      </c>
      <c r="C156" s="14" t="s">
        <v>19</v>
      </c>
      <c r="D156" s="10"/>
      <c r="E156" s="21"/>
      <c r="F156" s="23"/>
      <c r="G156" s="19" t="s">
        <v>22</v>
      </c>
      <c r="H156" s="92"/>
      <c r="I156" s="87"/>
      <c r="J156" s="87"/>
      <c r="K156" s="90"/>
      <c r="L156" s="90"/>
      <c r="M156" s="87"/>
      <c r="N156" s="146"/>
      <c r="O156" s="146"/>
      <c r="P156" s="146"/>
      <c r="Q156" s="90"/>
      <c r="R156" s="20"/>
      <c r="S156" s="20"/>
      <c r="T156" s="18"/>
      <c r="U156" s="20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</row>
    <row r="157" spans="1:1021" ht="15" customHeight="1">
      <c r="A157" s="10">
        <v>147</v>
      </c>
      <c r="B157" s="33" t="s">
        <v>134</v>
      </c>
      <c r="C157" s="14"/>
      <c r="D157" s="10"/>
      <c r="E157" s="21"/>
      <c r="F157" s="23"/>
      <c r="G157" s="19" t="s">
        <v>25</v>
      </c>
      <c r="H157" s="92"/>
      <c r="I157" s="87"/>
      <c r="J157" s="87"/>
      <c r="K157" s="90"/>
      <c r="L157" s="90"/>
      <c r="M157" s="87"/>
      <c r="N157" s="146"/>
      <c r="O157" s="147"/>
      <c r="P157" s="147"/>
      <c r="Q157" s="90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ht="15" customHeight="1">
      <c r="A158" s="10">
        <v>148</v>
      </c>
      <c r="B158" s="21" t="s">
        <v>135</v>
      </c>
      <c r="C158" s="14"/>
      <c r="D158" s="21"/>
      <c r="E158" s="21"/>
      <c r="F158" s="23"/>
      <c r="G158" s="19"/>
      <c r="H158" s="92"/>
      <c r="I158" s="87"/>
      <c r="J158" s="87"/>
      <c r="K158" s="90"/>
      <c r="L158" s="90"/>
      <c r="M158" s="87"/>
      <c r="N158" s="146"/>
      <c r="O158" s="147"/>
      <c r="P158" s="147"/>
      <c r="Q158" s="90"/>
    </row>
    <row r="159" spans="1:1021" s="3" customFormat="1" ht="15" customHeight="1">
      <c r="A159" s="10">
        <v>149</v>
      </c>
      <c r="B159" s="21" t="s">
        <v>135</v>
      </c>
      <c r="C159" s="14"/>
      <c r="D159" s="21"/>
      <c r="E159" s="21"/>
      <c r="F159" s="23"/>
      <c r="G159" s="19" t="s">
        <v>33</v>
      </c>
      <c r="H159" s="92">
        <v>1</v>
      </c>
      <c r="I159" s="87"/>
      <c r="J159" s="87"/>
      <c r="K159" s="90"/>
      <c r="L159" s="90"/>
      <c r="M159" s="87"/>
      <c r="N159" s="146"/>
      <c r="O159" s="146"/>
      <c r="P159" s="146"/>
      <c r="Q159" s="90"/>
      <c r="R159" s="18"/>
    </row>
    <row r="160" spans="1:1021" s="3" customFormat="1" ht="15" customHeight="1">
      <c r="A160" s="10">
        <v>150</v>
      </c>
      <c r="B160" s="21" t="s">
        <v>136</v>
      </c>
      <c r="C160" s="14"/>
      <c r="D160" s="10"/>
      <c r="E160" s="21"/>
      <c r="F160" s="22"/>
      <c r="G160" s="19" t="s">
        <v>25</v>
      </c>
      <c r="H160" s="80"/>
      <c r="I160" s="84"/>
      <c r="J160" s="84"/>
      <c r="K160" s="94"/>
      <c r="L160" s="94"/>
      <c r="M160" s="84"/>
      <c r="N160" s="84"/>
      <c r="O160" s="84"/>
      <c r="P160" s="84"/>
      <c r="Q160" s="84"/>
      <c r="R160" s="18"/>
    </row>
    <row r="161" spans="1:1021" s="3" customFormat="1" ht="15" customHeight="1">
      <c r="A161" s="10">
        <v>151</v>
      </c>
      <c r="B161" s="21" t="s">
        <v>137</v>
      </c>
      <c r="C161" s="14" t="s">
        <v>19</v>
      </c>
      <c r="D161" s="21"/>
      <c r="E161" s="21" t="s">
        <v>32</v>
      </c>
      <c r="F161" s="23"/>
      <c r="G161" s="19" t="s">
        <v>22</v>
      </c>
      <c r="H161" s="92">
        <v>1</v>
      </c>
      <c r="I161" s="87"/>
      <c r="J161" s="87"/>
      <c r="K161" s="90"/>
      <c r="L161" s="90"/>
      <c r="M161" s="87"/>
      <c r="N161" s="146"/>
      <c r="O161" s="146"/>
      <c r="P161" s="146"/>
      <c r="Q161" s="90"/>
      <c r="R161" s="20"/>
      <c r="S161" s="20"/>
      <c r="U161" s="20"/>
    </row>
    <row r="162" spans="1:1021" s="3" customFormat="1" ht="15" customHeight="1">
      <c r="A162" s="10">
        <v>152</v>
      </c>
      <c r="B162" s="21" t="s">
        <v>137</v>
      </c>
      <c r="C162" s="14" t="s">
        <v>19</v>
      </c>
      <c r="D162" s="21"/>
      <c r="E162" s="21" t="s">
        <v>32</v>
      </c>
      <c r="F162" s="21"/>
      <c r="G162" s="19" t="s">
        <v>33</v>
      </c>
      <c r="H162" s="80"/>
      <c r="I162" s="103"/>
      <c r="J162" s="103"/>
      <c r="K162" s="104"/>
      <c r="L162" s="104"/>
      <c r="M162" s="103"/>
      <c r="N162" s="84"/>
      <c r="O162" s="84"/>
      <c r="P162" s="84"/>
      <c r="Q162" s="84"/>
    </row>
    <row r="163" spans="1:1021" ht="15" customHeight="1">
      <c r="A163" s="10">
        <v>153</v>
      </c>
      <c r="B163" s="21" t="s">
        <v>138</v>
      </c>
      <c r="C163" s="14" t="s">
        <v>19</v>
      </c>
      <c r="D163" s="10"/>
      <c r="E163" s="21" t="s">
        <v>39</v>
      </c>
      <c r="F163" s="22"/>
      <c r="G163" s="19" t="s">
        <v>22</v>
      </c>
      <c r="H163" s="92">
        <v>3</v>
      </c>
      <c r="I163" s="101"/>
      <c r="J163" s="101"/>
      <c r="K163" s="101"/>
      <c r="L163" s="101"/>
      <c r="M163" s="87"/>
      <c r="N163" s="101"/>
      <c r="O163" s="101"/>
      <c r="P163" s="101"/>
      <c r="Q163" s="90"/>
      <c r="R163" s="20"/>
      <c r="S163" s="20"/>
      <c r="U163" s="20"/>
    </row>
    <row r="164" spans="1:1021" ht="15" customHeight="1">
      <c r="A164" s="10">
        <v>154</v>
      </c>
      <c r="B164" s="21" t="s">
        <v>139</v>
      </c>
      <c r="C164" s="42" t="s">
        <v>19</v>
      </c>
      <c r="D164" s="43"/>
      <c r="E164" s="21" t="s">
        <v>39</v>
      </c>
      <c r="F164" s="23"/>
      <c r="G164" s="19" t="s">
        <v>22</v>
      </c>
      <c r="H164" s="92"/>
      <c r="I164" s="101"/>
      <c r="J164" s="101"/>
      <c r="K164" s="101"/>
      <c r="L164" s="101"/>
      <c r="M164" s="87"/>
      <c r="N164" s="101"/>
      <c r="O164" s="166"/>
      <c r="P164" s="166"/>
      <c r="Q164" s="90"/>
      <c r="R164" s="20"/>
      <c r="S164" s="20"/>
      <c r="U164" s="20"/>
    </row>
    <row r="165" spans="1:1021" ht="15" customHeight="1">
      <c r="A165" s="10">
        <v>155</v>
      </c>
      <c r="B165" s="21" t="s">
        <v>139</v>
      </c>
      <c r="C165" s="42" t="s">
        <v>19</v>
      </c>
      <c r="D165" s="43"/>
      <c r="E165" s="21" t="s">
        <v>39</v>
      </c>
      <c r="F165" s="44"/>
      <c r="G165" s="19" t="s">
        <v>25</v>
      </c>
      <c r="H165" s="167"/>
      <c r="I165" s="104"/>
      <c r="J165" s="104"/>
      <c r="K165" s="104"/>
      <c r="L165" s="104"/>
      <c r="M165" s="104"/>
      <c r="N165" s="104"/>
      <c r="O165" s="121"/>
      <c r="P165" s="121"/>
      <c r="Q165" s="104"/>
    </row>
    <row r="166" spans="1:1021" ht="15" customHeight="1">
      <c r="A166" s="10">
        <v>156</v>
      </c>
      <c r="B166" s="21" t="s">
        <v>140</v>
      </c>
      <c r="C166" s="14"/>
      <c r="D166" s="10"/>
      <c r="E166" s="21"/>
      <c r="F166" s="23"/>
      <c r="G166" s="19" t="s">
        <v>44</v>
      </c>
      <c r="H166" s="96"/>
      <c r="I166" s="97"/>
      <c r="J166" s="97"/>
      <c r="K166" s="97"/>
      <c r="L166" s="97"/>
      <c r="M166" s="84"/>
      <c r="N166" s="97"/>
      <c r="O166" s="128"/>
      <c r="P166" s="128"/>
      <c r="Q166" s="138"/>
      <c r="R166" s="18"/>
    </row>
    <row r="167" spans="1:1021" ht="15" customHeight="1">
      <c r="A167" s="10">
        <v>157</v>
      </c>
      <c r="B167" s="21" t="s">
        <v>141</v>
      </c>
      <c r="C167" s="14" t="s">
        <v>19</v>
      </c>
      <c r="D167" s="10"/>
      <c r="E167" s="21" t="s">
        <v>142</v>
      </c>
      <c r="F167" s="23"/>
      <c r="G167" s="19" t="s">
        <v>22</v>
      </c>
      <c r="H167" s="92"/>
      <c r="I167" s="87"/>
      <c r="J167" s="87"/>
      <c r="K167" s="87"/>
      <c r="L167" s="87"/>
      <c r="M167" s="87"/>
      <c r="N167" s="87"/>
      <c r="O167" s="90"/>
      <c r="P167" s="90"/>
      <c r="Q167" s="90"/>
      <c r="R167" s="20"/>
      <c r="S167" s="20"/>
      <c r="U167" s="20"/>
    </row>
    <row r="168" spans="1:1021" ht="15" customHeight="1">
      <c r="A168" s="10">
        <v>158</v>
      </c>
      <c r="B168" s="21" t="s">
        <v>141</v>
      </c>
      <c r="C168" s="14" t="s">
        <v>19</v>
      </c>
      <c r="D168" s="21"/>
      <c r="E168" s="21" t="s">
        <v>142</v>
      </c>
      <c r="F168" s="21"/>
      <c r="G168" s="19" t="s">
        <v>21</v>
      </c>
      <c r="H168" s="80"/>
      <c r="I168" s="115"/>
      <c r="J168" s="115"/>
      <c r="K168" s="120"/>
      <c r="L168" s="153"/>
      <c r="M168" s="115"/>
      <c r="N168" s="168"/>
      <c r="O168" s="169"/>
      <c r="P168" s="169"/>
      <c r="Q168" s="84"/>
      <c r="R168" s="18"/>
    </row>
    <row r="169" spans="1:1021" ht="15" customHeight="1">
      <c r="A169" s="10">
        <v>159</v>
      </c>
      <c r="B169" s="21" t="s">
        <v>143</v>
      </c>
      <c r="C169" s="14" t="s">
        <v>19</v>
      </c>
      <c r="D169" s="10"/>
      <c r="E169" s="21" t="s">
        <v>122</v>
      </c>
      <c r="F169" s="23"/>
      <c r="G169" s="19" t="s">
        <v>22</v>
      </c>
      <c r="H169" s="92">
        <v>12</v>
      </c>
      <c r="I169" s="87"/>
      <c r="J169" s="87"/>
      <c r="K169" s="87"/>
      <c r="L169" s="87"/>
      <c r="M169" s="87"/>
      <c r="N169" s="87"/>
      <c r="O169" s="87"/>
      <c r="P169" s="87"/>
      <c r="Q169" s="90"/>
      <c r="R169" s="20"/>
      <c r="S169" s="20"/>
      <c r="U169" s="20"/>
    </row>
    <row r="170" spans="1:1021" s="18" customFormat="1" ht="15" customHeight="1">
      <c r="A170" s="10">
        <v>160</v>
      </c>
      <c r="B170" s="45" t="s">
        <v>143</v>
      </c>
      <c r="C170" s="14" t="s">
        <v>19</v>
      </c>
      <c r="D170" s="10"/>
      <c r="E170" s="21"/>
      <c r="F170" s="22"/>
      <c r="G170" s="19" t="s">
        <v>47</v>
      </c>
      <c r="H170" s="80"/>
      <c r="I170" s="170"/>
      <c r="J170" s="170"/>
      <c r="K170" s="170"/>
      <c r="L170" s="170"/>
      <c r="M170" s="84"/>
      <c r="N170" s="171"/>
      <c r="O170" s="172"/>
      <c r="P170" s="172"/>
      <c r="Q170" s="84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</row>
    <row r="171" spans="1:1021" ht="15" customHeight="1">
      <c r="A171" s="10">
        <v>161</v>
      </c>
      <c r="B171" s="21" t="s">
        <v>144</v>
      </c>
      <c r="C171" s="14" t="s">
        <v>19</v>
      </c>
      <c r="D171" s="10"/>
      <c r="E171" s="21" t="s">
        <v>43</v>
      </c>
      <c r="F171" s="23"/>
      <c r="G171" s="19" t="s">
        <v>22</v>
      </c>
      <c r="H171" s="92"/>
      <c r="I171" s="87"/>
      <c r="J171" s="87"/>
      <c r="K171" s="87"/>
      <c r="L171" s="87"/>
      <c r="M171" s="87"/>
      <c r="N171" s="87"/>
      <c r="O171" s="87"/>
      <c r="P171" s="87"/>
      <c r="Q171" s="90"/>
      <c r="R171" s="20"/>
      <c r="S171" s="20"/>
      <c r="U171" s="20"/>
    </row>
    <row r="172" spans="1:1021" ht="15" customHeight="1">
      <c r="A172" s="10">
        <v>162</v>
      </c>
      <c r="B172" s="21" t="s">
        <v>145</v>
      </c>
      <c r="C172" s="14" t="s">
        <v>38</v>
      </c>
      <c r="D172" s="10"/>
      <c r="E172" s="21"/>
      <c r="F172" s="22"/>
      <c r="G172" s="19" t="s">
        <v>47</v>
      </c>
      <c r="H172" s="80">
        <v>1</v>
      </c>
      <c r="I172" s="84"/>
      <c r="J172" s="84"/>
      <c r="K172" s="84"/>
      <c r="L172" s="84"/>
      <c r="M172" s="84"/>
      <c r="N172" s="84">
        <v>2</v>
      </c>
      <c r="O172" s="95"/>
      <c r="P172" s="95"/>
      <c r="Q172" s="84"/>
      <c r="R172" s="18"/>
    </row>
    <row r="173" spans="1:1021" ht="15" customHeight="1">
      <c r="A173" s="10">
        <v>163</v>
      </c>
      <c r="B173" s="21" t="s">
        <v>145</v>
      </c>
      <c r="C173" s="14"/>
      <c r="D173" s="10"/>
      <c r="E173" s="21"/>
      <c r="F173" s="22"/>
      <c r="G173" s="19" t="s">
        <v>22</v>
      </c>
      <c r="H173" s="80"/>
      <c r="I173" s="84"/>
      <c r="J173" s="84"/>
      <c r="K173" s="84"/>
      <c r="L173" s="84"/>
      <c r="M173" s="87"/>
      <c r="N173" s="84"/>
      <c r="O173" s="84"/>
      <c r="P173" s="84"/>
      <c r="Q173" s="90"/>
      <c r="R173" s="20"/>
      <c r="S173" s="20"/>
      <c r="U173" s="20"/>
    </row>
    <row r="174" spans="1:1021" ht="15" customHeight="1">
      <c r="A174" s="10">
        <v>164</v>
      </c>
      <c r="B174" s="21" t="s">
        <v>146</v>
      </c>
      <c r="C174" s="14" t="s">
        <v>38</v>
      </c>
      <c r="D174" s="10"/>
      <c r="E174" s="21" t="s">
        <v>147</v>
      </c>
      <c r="F174" s="23"/>
      <c r="G174" s="19" t="s">
        <v>22</v>
      </c>
      <c r="H174" s="92">
        <v>1</v>
      </c>
      <c r="I174" s="87"/>
      <c r="J174" s="87"/>
      <c r="K174" s="87"/>
      <c r="L174" s="87"/>
      <c r="M174" s="87"/>
      <c r="N174" s="173"/>
      <c r="O174" s="174"/>
      <c r="P174" s="174"/>
      <c r="Q174" s="90"/>
      <c r="R174" s="20"/>
      <c r="S174" s="20"/>
      <c r="U174" s="20"/>
    </row>
    <row r="175" spans="1:1021" ht="15" customHeight="1">
      <c r="A175" s="10">
        <v>165</v>
      </c>
      <c r="B175" s="21" t="s">
        <v>146</v>
      </c>
      <c r="C175" s="14" t="s">
        <v>38</v>
      </c>
      <c r="D175" s="10"/>
      <c r="E175" s="21" t="s">
        <v>147</v>
      </c>
      <c r="F175" s="30"/>
      <c r="G175" s="19" t="s">
        <v>47</v>
      </c>
      <c r="H175" s="80"/>
      <c r="I175" s="84"/>
      <c r="J175" s="84"/>
      <c r="K175" s="84"/>
      <c r="L175" s="84"/>
      <c r="M175" s="84"/>
      <c r="N175" s="82">
        <v>1</v>
      </c>
      <c r="O175" s="82"/>
      <c r="P175" s="82"/>
      <c r="Q175" s="84"/>
      <c r="R175" s="18"/>
    </row>
    <row r="176" spans="1:1021" ht="15" customHeight="1">
      <c r="A176" s="10">
        <v>166</v>
      </c>
      <c r="B176" s="21" t="s">
        <v>145</v>
      </c>
      <c r="C176" s="14"/>
      <c r="D176" s="10"/>
      <c r="E176" s="21"/>
      <c r="F176" s="30"/>
      <c r="G176" s="19"/>
      <c r="H176" s="80"/>
      <c r="I176" s="84"/>
      <c r="J176" s="84"/>
      <c r="K176" s="84"/>
      <c r="L176" s="84"/>
      <c r="M176" s="84"/>
      <c r="N176" s="82"/>
      <c r="O176" s="129"/>
      <c r="P176" s="82"/>
      <c r="Q176" s="84"/>
      <c r="R176" s="18"/>
    </row>
    <row r="177" spans="1:1021" ht="15" customHeight="1">
      <c r="A177" s="10">
        <v>167</v>
      </c>
      <c r="B177" s="21" t="s">
        <v>148</v>
      </c>
      <c r="C177" s="14" t="s">
        <v>19</v>
      </c>
      <c r="D177" s="10"/>
      <c r="E177" s="21"/>
      <c r="F177" s="22"/>
      <c r="G177" s="19" t="s">
        <v>25</v>
      </c>
      <c r="H177" s="80">
        <v>2</v>
      </c>
      <c r="I177" s="104"/>
      <c r="J177" s="104"/>
      <c r="K177" s="104"/>
      <c r="L177" s="104"/>
      <c r="M177" s="104"/>
      <c r="N177" s="104"/>
      <c r="O177" s="121"/>
      <c r="P177" s="104"/>
      <c r="Q177" s="104"/>
    </row>
    <row r="178" spans="1:1021" ht="15" customHeight="1">
      <c r="A178" s="10">
        <v>168</v>
      </c>
      <c r="B178" s="21" t="s">
        <v>148</v>
      </c>
      <c r="C178" s="14" t="s">
        <v>19</v>
      </c>
      <c r="D178" s="10"/>
      <c r="E178" s="21" t="s">
        <v>24</v>
      </c>
      <c r="F178" s="30"/>
      <c r="G178" s="19" t="s">
        <v>22</v>
      </c>
      <c r="H178" s="92"/>
      <c r="I178" s="87"/>
      <c r="J178" s="87"/>
      <c r="K178" s="87"/>
      <c r="L178" s="87"/>
      <c r="M178" s="87"/>
      <c r="N178" s="175"/>
      <c r="O178" s="176"/>
      <c r="P178" s="176"/>
      <c r="Q178" s="90"/>
      <c r="R178" s="20"/>
      <c r="S178" s="20"/>
      <c r="U178" s="20"/>
    </row>
    <row r="179" spans="1:1021" ht="15" customHeight="1">
      <c r="A179" s="10">
        <v>169</v>
      </c>
      <c r="B179" s="21" t="s">
        <v>149</v>
      </c>
      <c r="C179" s="14" t="s">
        <v>19</v>
      </c>
      <c r="D179" s="10"/>
      <c r="E179" s="21" t="s">
        <v>39</v>
      </c>
      <c r="F179" s="22"/>
      <c r="G179" s="19" t="s">
        <v>22</v>
      </c>
      <c r="H179" s="92"/>
      <c r="I179" s="87"/>
      <c r="J179" s="87"/>
      <c r="K179" s="87"/>
      <c r="L179" s="87"/>
      <c r="M179" s="87"/>
      <c r="N179" s="87"/>
      <c r="O179" s="87"/>
      <c r="P179" s="87"/>
      <c r="Q179" s="90"/>
      <c r="R179" s="20"/>
      <c r="S179" s="20"/>
      <c r="T179" s="18"/>
      <c r="U179" s="20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  <c r="JL179" s="18"/>
      <c r="JM179" s="18"/>
      <c r="JN179" s="18"/>
      <c r="JO179" s="18"/>
      <c r="JP179" s="18"/>
      <c r="JQ179" s="18"/>
      <c r="JR179" s="18"/>
      <c r="JS179" s="18"/>
      <c r="JT179" s="18"/>
      <c r="JU179" s="18"/>
      <c r="JV179" s="18"/>
      <c r="JW179" s="18"/>
      <c r="JX179" s="18"/>
      <c r="JY179" s="18"/>
      <c r="JZ179" s="18"/>
      <c r="KA179" s="18"/>
      <c r="KB179" s="18"/>
      <c r="KC179" s="18"/>
      <c r="KD179" s="18"/>
      <c r="KE179" s="18"/>
      <c r="KF179" s="18"/>
      <c r="KG179" s="18"/>
      <c r="KH179" s="18"/>
      <c r="KI179" s="18"/>
      <c r="KJ179" s="18"/>
      <c r="KK179" s="18"/>
      <c r="KL179" s="18"/>
      <c r="KM179" s="18"/>
      <c r="KN179" s="18"/>
      <c r="KO179" s="18"/>
      <c r="KP179" s="18"/>
      <c r="KQ179" s="18"/>
      <c r="KR179" s="18"/>
      <c r="KS179" s="18"/>
      <c r="KT179" s="18"/>
      <c r="KU179" s="18"/>
      <c r="KV179" s="18"/>
      <c r="KW179" s="18"/>
      <c r="KX179" s="18"/>
      <c r="KY179" s="18"/>
      <c r="KZ179" s="18"/>
      <c r="LA179" s="18"/>
      <c r="LB179" s="18"/>
      <c r="LC179" s="18"/>
      <c r="LD179" s="18"/>
      <c r="LE179" s="18"/>
      <c r="LF179" s="18"/>
      <c r="LG179" s="18"/>
      <c r="LH179" s="18"/>
      <c r="LI179" s="18"/>
      <c r="LJ179" s="18"/>
      <c r="LK179" s="18"/>
      <c r="LL179" s="18"/>
      <c r="LM179" s="18"/>
      <c r="LN179" s="18"/>
      <c r="LO179" s="18"/>
      <c r="LP179" s="18"/>
      <c r="LQ179" s="18"/>
      <c r="LR179" s="18"/>
      <c r="LS179" s="18"/>
      <c r="LT179" s="18"/>
      <c r="LU179" s="18"/>
      <c r="LV179" s="18"/>
      <c r="LW179" s="18"/>
      <c r="LX179" s="18"/>
      <c r="LY179" s="18"/>
      <c r="LZ179" s="18"/>
      <c r="MA179" s="18"/>
      <c r="MB179" s="18"/>
      <c r="MC179" s="18"/>
      <c r="MD179" s="18"/>
      <c r="ME179" s="18"/>
      <c r="MF179" s="18"/>
      <c r="MG179" s="18"/>
      <c r="MH179" s="18"/>
      <c r="MI179" s="18"/>
      <c r="MJ179" s="18"/>
      <c r="MK179" s="18"/>
      <c r="ML179" s="18"/>
      <c r="MM179" s="18"/>
      <c r="MN179" s="18"/>
      <c r="MO179" s="18"/>
      <c r="MP179" s="18"/>
      <c r="MQ179" s="18"/>
      <c r="MR179" s="18"/>
      <c r="MS179" s="18"/>
      <c r="MT179" s="18"/>
      <c r="MU179" s="18"/>
      <c r="MV179" s="18"/>
      <c r="MW179" s="18"/>
      <c r="MX179" s="18"/>
      <c r="MY179" s="18"/>
      <c r="MZ179" s="18"/>
      <c r="NA179" s="18"/>
      <c r="NB179" s="18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8"/>
      <c r="NP179" s="18"/>
      <c r="NQ179" s="18"/>
      <c r="NR179" s="18"/>
      <c r="NS179" s="18"/>
      <c r="NT179" s="18"/>
      <c r="NU179" s="18"/>
      <c r="NV179" s="18"/>
      <c r="NW179" s="18"/>
      <c r="NX179" s="18"/>
      <c r="NY179" s="18"/>
      <c r="NZ179" s="18"/>
      <c r="OA179" s="18"/>
      <c r="OB179" s="18"/>
      <c r="OC179" s="18"/>
      <c r="OD179" s="18"/>
      <c r="OE179" s="18"/>
      <c r="OF179" s="18"/>
      <c r="OG179" s="18"/>
      <c r="OH179" s="18"/>
      <c r="OI179" s="18"/>
      <c r="OJ179" s="18"/>
      <c r="OK179" s="18"/>
      <c r="OL179" s="18"/>
      <c r="OM179" s="18"/>
      <c r="ON179" s="18"/>
      <c r="OO179" s="18"/>
      <c r="OP179" s="18"/>
      <c r="OQ179" s="18"/>
      <c r="OR179" s="18"/>
      <c r="OS179" s="18"/>
      <c r="OT179" s="18"/>
      <c r="OU179" s="18"/>
      <c r="OV179" s="18"/>
      <c r="OW179" s="18"/>
      <c r="OX179" s="18"/>
      <c r="OY179" s="18"/>
      <c r="OZ179" s="18"/>
      <c r="PA179" s="18"/>
      <c r="PB179" s="18"/>
      <c r="PC179" s="18"/>
      <c r="PD179" s="18"/>
      <c r="PE179" s="18"/>
      <c r="PF179" s="18"/>
      <c r="PG179" s="18"/>
      <c r="PH179" s="18"/>
      <c r="PI179" s="18"/>
      <c r="PJ179" s="18"/>
      <c r="PK179" s="18"/>
      <c r="PL179" s="18"/>
      <c r="PM179" s="18"/>
      <c r="PN179" s="18"/>
      <c r="PO179" s="18"/>
      <c r="PP179" s="18"/>
      <c r="PQ179" s="18"/>
      <c r="PR179" s="18"/>
      <c r="PS179" s="18"/>
      <c r="PT179" s="18"/>
      <c r="PU179" s="18"/>
      <c r="PV179" s="18"/>
      <c r="PW179" s="18"/>
      <c r="PX179" s="18"/>
      <c r="PY179" s="18"/>
      <c r="PZ179" s="18"/>
      <c r="QA179" s="18"/>
      <c r="QB179" s="18"/>
      <c r="QC179" s="18"/>
      <c r="QD179" s="18"/>
      <c r="QE179" s="18"/>
      <c r="QF179" s="18"/>
      <c r="QG179" s="18"/>
      <c r="QH179" s="18"/>
      <c r="QI179" s="18"/>
      <c r="QJ179" s="18"/>
      <c r="QK179" s="18"/>
      <c r="QL179" s="18"/>
      <c r="QM179" s="18"/>
      <c r="QN179" s="18"/>
      <c r="QO179" s="18"/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/>
      <c r="RG179" s="18"/>
      <c r="RH179" s="18"/>
      <c r="RI179" s="18"/>
      <c r="RJ179" s="18"/>
      <c r="RK179" s="18"/>
      <c r="RL179" s="18"/>
      <c r="RM179" s="18"/>
      <c r="RN179" s="18"/>
      <c r="RO179" s="18"/>
      <c r="RP179" s="18"/>
      <c r="RQ179" s="18"/>
      <c r="RR179" s="18"/>
      <c r="RS179" s="18"/>
      <c r="RT179" s="18"/>
      <c r="RU179" s="18"/>
      <c r="RV179" s="18"/>
      <c r="RW179" s="18"/>
      <c r="RX179" s="18"/>
      <c r="RY179" s="18"/>
      <c r="RZ179" s="18"/>
      <c r="SA179" s="18"/>
      <c r="SB179" s="18"/>
      <c r="SC179" s="18"/>
      <c r="SD179" s="18"/>
      <c r="SE179" s="18"/>
      <c r="SF179" s="18"/>
      <c r="SG179" s="18"/>
      <c r="SH179" s="18"/>
      <c r="SI179" s="18"/>
      <c r="SJ179" s="18"/>
      <c r="SK179" s="18"/>
      <c r="SL179" s="18"/>
      <c r="SM179" s="18"/>
      <c r="SN179" s="18"/>
      <c r="SO179" s="18"/>
      <c r="SP179" s="18"/>
      <c r="SQ179" s="18"/>
      <c r="SR179" s="18"/>
      <c r="SS179" s="18"/>
      <c r="ST179" s="18"/>
      <c r="SU179" s="18"/>
      <c r="SV179" s="18"/>
      <c r="SW179" s="18"/>
      <c r="SX179" s="18"/>
      <c r="SY179" s="18"/>
      <c r="SZ179" s="18"/>
      <c r="TA179" s="18"/>
      <c r="TB179" s="18"/>
      <c r="TC179" s="18"/>
      <c r="TD179" s="18"/>
      <c r="TE179" s="18"/>
      <c r="TF179" s="18"/>
      <c r="TG179" s="18"/>
      <c r="TH179" s="18"/>
      <c r="TI179" s="18"/>
      <c r="TJ179" s="18"/>
      <c r="TK179" s="18"/>
      <c r="TL179" s="18"/>
      <c r="TM179" s="18"/>
      <c r="TN179" s="18"/>
      <c r="TO179" s="18"/>
      <c r="TP179" s="18"/>
      <c r="TQ179" s="18"/>
      <c r="TR179" s="18"/>
      <c r="TS179" s="18"/>
      <c r="TT179" s="18"/>
      <c r="TU179" s="18"/>
      <c r="TV179" s="18"/>
      <c r="TW179" s="18"/>
      <c r="TX179" s="18"/>
      <c r="TY179" s="18"/>
      <c r="TZ179" s="18"/>
      <c r="UA179" s="18"/>
      <c r="UB179" s="18"/>
      <c r="UC179" s="18"/>
      <c r="UD179" s="18"/>
      <c r="UE179" s="18"/>
      <c r="UF179" s="18"/>
      <c r="UG179" s="18"/>
      <c r="UH179" s="18"/>
      <c r="UI179" s="18"/>
      <c r="UJ179" s="18"/>
      <c r="UK179" s="18"/>
      <c r="UL179" s="18"/>
      <c r="UM179" s="18"/>
      <c r="UN179" s="18"/>
      <c r="UO179" s="18"/>
      <c r="UP179" s="18"/>
      <c r="UQ179" s="18"/>
      <c r="UR179" s="18"/>
      <c r="US179" s="18"/>
      <c r="UT179" s="18"/>
      <c r="UU179" s="18"/>
      <c r="UV179" s="18"/>
      <c r="UW179" s="18"/>
      <c r="UX179" s="18"/>
      <c r="UY179" s="18"/>
      <c r="UZ179" s="18"/>
      <c r="VA179" s="18"/>
      <c r="VB179" s="18"/>
      <c r="VC179" s="18"/>
      <c r="VD179" s="18"/>
      <c r="VE179" s="18"/>
      <c r="VF179" s="18"/>
      <c r="VG179" s="18"/>
      <c r="VH179" s="18"/>
      <c r="VI179" s="18"/>
      <c r="VJ179" s="18"/>
      <c r="VK179" s="18"/>
      <c r="VL179" s="18"/>
      <c r="VM179" s="18"/>
      <c r="VN179" s="18"/>
      <c r="VO179" s="18"/>
      <c r="VP179" s="18"/>
      <c r="VQ179" s="18"/>
      <c r="VR179" s="18"/>
      <c r="VS179" s="18"/>
      <c r="VT179" s="18"/>
      <c r="VU179" s="18"/>
      <c r="VV179" s="18"/>
      <c r="VW179" s="18"/>
      <c r="VX179" s="18"/>
      <c r="VY179" s="18"/>
      <c r="VZ179" s="18"/>
      <c r="WA179" s="18"/>
      <c r="WB179" s="18"/>
      <c r="WC179" s="18"/>
      <c r="WD179" s="18"/>
      <c r="WE179" s="18"/>
      <c r="WF179" s="18"/>
      <c r="WG179" s="18"/>
      <c r="WH179" s="18"/>
      <c r="WI179" s="18"/>
      <c r="WJ179" s="18"/>
      <c r="WK179" s="18"/>
      <c r="WL179" s="18"/>
      <c r="WM179" s="18"/>
      <c r="WN179" s="18"/>
      <c r="WO179" s="18"/>
      <c r="WP179" s="18"/>
      <c r="WQ179" s="18"/>
      <c r="WR179" s="18"/>
      <c r="WS179" s="18"/>
      <c r="WT179" s="18"/>
      <c r="WU179" s="18"/>
      <c r="WV179" s="18"/>
      <c r="WW179" s="18"/>
      <c r="WX179" s="18"/>
      <c r="WY179" s="18"/>
      <c r="WZ179" s="18"/>
      <c r="XA179" s="18"/>
      <c r="XB179" s="18"/>
      <c r="XC179" s="18"/>
      <c r="XD179" s="18"/>
      <c r="XE179" s="18"/>
      <c r="XF179" s="18"/>
      <c r="XG179" s="18"/>
      <c r="XH179" s="18"/>
      <c r="XI179" s="18"/>
      <c r="XJ179" s="18"/>
      <c r="XK179" s="18"/>
      <c r="XL179" s="18"/>
      <c r="XM179" s="18"/>
      <c r="XN179" s="18"/>
      <c r="XO179" s="18"/>
      <c r="XP179" s="18"/>
      <c r="XQ179" s="18"/>
      <c r="XR179" s="18"/>
      <c r="XS179" s="18"/>
      <c r="XT179" s="18"/>
      <c r="XU179" s="18"/>
      <c r="XV179" s="18"/>
      <c r="XW179" s="18"/>
      <c r="XX179" s="18"/>
      <c r="XY179" s="18"/>
      <c r="XZ179" s="18"/>
      <c r="YA179" s="18"/>
      <c r="YB179" s="18"/>
      <c r="YC179" s="18"/>
      <c r="YD179" s="18"/>
      <c r="YE179" s="18"/>
      <c r="YF179" s="18"/>
      <c r="YG179" s="18"/>
      <c r="YH179" s="18"/>
      <c r="YI179" s="18"/>
      <c r="YJ179" s="18"/>
      <c r="YK179" s="18"/>
      <c r="YL179" s="18"/>
      <c r="YM179" s="18"/>
      <c r="YN179" s="18"/>
      <c r="YO179" s="18"/>
      <c r="YP179" s="18"/>
      <c r="YQ179" s="18"/>
      <c r="YR179" s="18"/>
      <c r="YS179" s="18"/>
      <c r="YT179" s="18"/>
      <c r="YU179" s="18"/>
      <c r="YV179" s="18"/>
      <c r="YW179" s="18"/>
      <c r="YX179" s="18"/>
      <c r="YY179" s="18"/>
      <c r="YZ179" s="18"/>
      <c r="ZA179" s="18"/>
      <c r="ZB179" s="18"/>
      <c r="ZC179" s="18"/>
      <c r="ZD179" s="18"/>
      <c r="ZE179" s="18"/>
      <c r="ZF179" s="18"/>
      <c r="ZG179" s="18"/>
      <c r="ZH179" s="18"/>
      <c r="ZI179" s="18"/>
      <c r="ZJ179" s="18"/>
      <c r="ZK179" s="18"/>
      <c r="ZL179" s="18"/>
      <c r="ZM179" s="18"/>
      <c r="ZN179" s="18"/>
      <c r="ZO179" s="18"/>
      <c r="ZP179" s="18"/>
      <c r="ZQ179" s="18"/>
      <c r="ZR179" s="18"/>
      <c r="ZS179" s="18"/>
      <c r="ZT179" s="18"/>
      <c r="ZU179" s="18"/>
      <c r="ZV179" s="18"/>
      <c r="ZW179" s="18"/>
      <c r="ZX179" s="18"/>
      <c r="ZY179" s="18"/>
      <c r="ZZ179" s="18"/>
      <c r="AAA179" s="18"/>
      <c r="AAB179" s="18"/>
      <c r="AAC179" s="18"/>
      <c r="AAD179" s="18"/>
      <c r="AAE179" s="18"/>
      <c r="AAF179" s="18"/>
      <c r="AAG179" s="18"/>
      <c r="AAH179" s="18"/>
      <c r="AAI179" s="18"/>
      <c r="AAJ179" s="18"/>
      <c r="AAK179" s="18"/>
      <c r="AAL179" s="18"/>
      <c r="AAM179" s="18"/>
      <c r="AAN179" s="18"/>
      <c r="AAO179" s="18"/>
      <c r="AAP179" s="18"/>
      <c r="AAQ179" s="18"/>
      <c r="AAR179" s="18"/>
      <c r="AAS179" s="18"/>
      <c r="AAT179" s="18"/>
      <c r="AAU179" s="18"/>
      <c r="AAV179" s="18"/>
      <c r="AAW179" s="18"/>
      <c r="AAX179" s="18"/>
      <c r="AAY179" s="18"/>
      <c r="AAZ179" s="18"/>
      <c r="ABA179" s="18"/>
      <c r="ABB179" s="18"/>
      <c r="ABC179" s="18"/>
      <c r="ABD179" s="18"/>
      <c r="ABE179" s="18"/>
      <c r="ABF179" s="18"/>
      <c r="ABG179" s="18"/>
      <c r="ABH179" s="18"/>
      <c r="ABI179" s="18"/>
      <c r="ABJ179" s="18"/>
      <c r="ABK179" s="18"/>
      <c r="ABL179" s="18"/>
      <c r="ABM179" s="18"/>
      <c r="ABN179" s="18"/>
      <c r="ABO179" s="18"/>
      <c r="ABP179" s="18"/>
      <c r="ABQ179" s="18"/>
      <c r="ABR179" s="18"/>
      <c r="ABS179" s="18"/>
      <c r="ABT179" s="18"/>
      <c r="ABU179" s="18"/>
      <c r="ABV179" s="18"/>
      <c r="ABW179" s="18"/>
      <c r="ABX179" s="18"/>
      <c r="ABY179" s="18"/>
      <c r="ABZ179" s="18"/>
      <c r="ACA179" s="18"/>
      <c r="ACB179" s="18"/>
      <c r="ACC179" s="18"/>
      <c r="ACD179" s="18"/>
      <c r="ACE179" s="18"/>
      <c r="ACF179" s="18"/>
      <c r="ACG179" s="18"/>
      <c r="ACH179" s="18"/>
      <c r="ACI179" s="18"/>
      <c r="ACJ179" s="18"/>
      <c r="ACK179" s="18"/>
      <c r="ACL179" s="18"/>
      <c r="ACM179" s="18"/>
      <c r="ACN179" s="18"/>
      <c r="ACO179" s="18"/>
      <c r="ACP179" s="18"/>
      <c r="ACQ179" s="18"/>
      <c r="ACR179" s="18"/>
      <c r="ACS179" s="18"/>
      <c r="ACT179" s="18"/>
      <c r="ACU179" s="18"/>
      <c r="ACV179" s="18"/>
      <c r="ACW179" s="18"/>
      <c r="ACX179" s="18"/>
      <c r="ACY179" s="18"/>
      <c r="ACZ179" s="18"/>
      <c r="ADA179" s="18"/>
      <c r="ADB179" s="18"/>
      <c r="ADC179" s="18"/>
      <c r="ADD179" s="18"/>
      <c r="ADE179" s="18"/>
      <c r="ADF179" s="18"/>
      <c r="ADG179" s="18"/>
      <c r="ADH179" s="18"/>
      <c r="ADI179" s="18"/>
      <c r="ADJ179" s="18"/>
      <c r="ADK179" s="18"/>
      <c r="ADL179" s="18"/>
      <c r="ADM179" s="18"/>
      <c r="ADN179" s="18"/>
      <c r="ADO179" s="18"/>
      <c r="ADP179" s="18"/>
      <c r="ADQ179" s="18"/>
      <c r="ADR179" s="18"/>
      <c r="ADS179" s="18"/>
      <c r="ADT179" s="18"/>
      <c r="ADU179" s="18"/>
      <c r="ADV179" s="18"/>
      <c r="ADW179" s="18"/>
      <c r="ADX179" s="18"/>
      <c r="ADY179" s="18"/>
      <c r="ADZ179" s="18"/>
      <c r="AEA179" s="18"/>
      <c r="AEB179" s="18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8"/>
      <c r="AEP179" s="18"/>
      <c r="AEQ179" s="18"/>
      <c r="AER179" s="18"/>
      <c r="AES179" s="18"/>
      <c r="AET179" s="18"/>
      <c r="AEU179" s="18"/>
      <c r="AEV179" s="18"/>
      <c r="AEW179" s="18"/>
      <c r="AEX179" s="18"/>
      <c r="AEY179" s="18"/>
      <c r="AEZ179" s="18"/>
      <c r="AFA179" s="18"/>
      <c r="AFB179" s="18"/>
      <c r="AFC179" s="18"/>
      <c r="AFD179" s="18"/>
      <c r="AFE179" s="18"/>
      <c r="AFF179" s="18"/>
      <c r="AFG179" s="18"/>
      <c r="AFH179" s="18"/>
      <c r="AFI179" s="18"/>
      <c r="AFJ179" s="18"/>
      <c r="AFK179" s="18"/>
      <c r="AFL179" s="18"/>
      <c r="AFM179" s="18"/>
      <c r="AFN179" s="18"/>
      <c r="AFO179" s="18"/>
      <c r="AFP179" s="18"/>
      <c r="AFQ179" s="18"/>
      <c r="AFR179" s="18"/>
      <c r="AFS179" s="18"/>
      <c r="AFT179" s="18"/>
      <c r="AFU179" s="18"/>
      <c r="AFV179" s="18"/>
      <c r="AFW179" s="18"/>
      <c r="AFX179" s="18"/>
      <c r="AFY179" s="18"/>
      <c r="AFZ179" s="18"/>
      <c r="AGA179" s="18"/>
      <c r="AGB179" s="18"/>
      <c r="AGC179" s="18"/>
      <c r="AGD179" s="18"/>
      <c r="AGE179" s="18"/>
      <c r="AGF179" s="18"/>
      <c r="AGG179" s="18"/>
      <c r="AGH179" s="18"/>
      <c r="AGI179" s="18"/>
      <c r="AGJ179" s="18"/>
      <c r="AGK179" s="18"/>
      <c r="AGL179" s="18"/>
      <c r="AGM179" s="18"/>
      <c r="AGN179" s="18"/>
      <c r="AGO179" s="18"/>
      <c r="AGP179" s="18"/>
      <c r="AGQ179" s="18"/>
      <c r="AGR179" s="18"/>
      <c r="AGS179" s="18"/>
      <c r="AGT179" s="18"/>
      <c r="AGU179" s="18"/>
      <c r="AGV179" s="18"/>
      <c r="AGW179" s="18"/>
      <c r="AGX179" s="18"/>
      <c r="AGY179" s="18"/>
      <c r="AGZ179" s="18"/>
      <c r="AHA179" s="18"/>
      <c r="AHB179" s="18"/>
      <c r="AHC179" s="18"/>
      <c r="AHD179" s="18"/>
      <c r="AHE179" s="18"/>
      <c r="AHF179" s="18"/>
      <c r="AHG179" s="18"/>
      <c r="AHH179" s="18"/>
      <c r="AHI179" s="18"/>
      <c r="AHJ179" s="18"/>
      <c r="AHK179" s="18"/>
      <c r="AHL179" s="18"/>
      <c r="AHM179" s="18"/>
      <c r="AHN179" s="18"/>
      <c r="AHO179" s="18"/>
      <c r="AHP179" s="18"/>
      <c r="AHQ179" s="18"/>
      <c r="AHR179" s="18"/>
      <c r="AHS179" s="18"/>
      <c r="AHT179" s="18"/>
      <c r="AHU179" s="18"/>
      <c r="AHV179" s="18"/>
      <c r="AHW179" s="18"/>
      <c r="AHX179" s="18"/>
      <c r="AHY179" s="18"/>
      <c r="AHZ179" s="18"/>
      <c r="AIA179" s="18"/>
      <c r="AIB179" s="18"/>
      <c r="AIC179" s="18"/>
      <c r="AID179" s="18"/>
      <c r="AIE179" s="18"/>
      <c r="AIF179" s="18"/>
      <c r="AIG179" s="18"/>
      <c r="AIH179" s="18"/>
      <c r="AII179" s="18"/>
      <c r="AIJ179" s="18"/>
      <c r="AIK179" s="18"/>
      <c r="AIL179" s="18"/>
      <c r="AIM179" s="18"/>
      <c r="AIN179" s="18"/>
      <c r="AIO179" s="18"/>
      <c r="AIP179" s="18"/>
      <c r="AIQ179" s="18"/>
      <c r="AIR179" s="18"/>
      <c r="AIS179" s="18"/>
      <c r="AIT179" s="18"/>
      <c r="AIU179" s="18"/>
      <c r="AIV179" s="18"/>
      <c r="AIW179" s="18"/>
      <c r="AIX179" s="18"/>
      <c r="AIY179" s="18"/>
      <c r="AIZ179" s="18"/>
      <c r="AJA179" s="18"/>
      <c r="AJB179" s="18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8"/>
      <c r="AJP179" s="18"/>
      <c r="AJQ179" s="18"/>
      <c r="AJR179" s="18"/>
      <c r="AJS179" s="18"/>
      <c r="AJT179" s="18"/>
      <c r="AJU179" s="18"/>
      <c r="AJV179" s="18"/>
      <c r="AJW179" s="18"/>
      <c r="AJX179" s="18"/>
      <c r="AJY179" s="18"/>
      <c r="AJZ179" s="18"/>
      <c r="AKA179" s="18"/>
      <c r="AKB179" s="18"/>
      <c r="AKC179" s="18"/>
      <c r="AKD179" s="18"/>
      <c r="AKE179" s="18"/>
      <c r="AKF179" s="18"/>
      <c r="AKG179" s="18"/>
      <c r="AKH179" s="18"/>
      <c r="AKI179" s="18"/>
      <c r="AKJ179" s="18"/>
      <c r="AKK179" s="18"/>
      <c r="AKL179" s="18"/>
      <c r="AKM179" s="18"/>
      <c r="AKN179" s="18"/>
      <c r="AKO179" s="18"/>
      <c r="AKP179" s="18"/>
      <c r="AKQ179" s="18"/>
      <c r="AKR179" s="18"/>
      <c r="AKS179" s="18"/>
      <c r="AKT179" s="18"/>
      <c r="AKU179" s="18"/>
      <c r="AKV179" s="18"/>
      <c r="AKW179" s="18"/>
      <c r="AKX179" s="18"/>
      <c r="AKY179" s="18"/>
      <c r="AKZ179" s="18"/>
      <c r="ALA179" s="18"/>
      <c r="ALB179" s="18"/>
      <c r="ALC179" s="18"/>
      <c r="ALD179" s="18"/>
      <c r="ALE179" s="18"/>
      <c r="ALF179" s="18"/>
      <c r="ALG179" s="18"/>
      <c r="ALH179" s="18"/>
      <c r="ALI179" s="18"/>
      <c r="ALJ179" s="18"/>
      <c r="ALK179" s="18"/>
      <c r="ALL179" s="18"/>
      <c r="ALM179" s="18"/>
      <c r="ALN179" s="18"/>
      <c r="ALO179" s="18"/>
      <c r="ALP179" s="18"/>
      <c r="ALQ179" s="18"/>
      <c r="ALR179" s="18"/>
      <c r="ALS179" s="18"/>
      <c r="ALT179" s="18"/>
      <c r="ALU179" s="18"/>
      <c r="ALV179" s="18"/>
      <c r="ALW179" s="18"/>
      <c r="ALX179" s="18"/>
      <c r="ALY179" s="18"/>
      <c r="ALZ179" s="18"/>
      <c r="AMA179" s="18"/>
      <c r="AMB179" s="18"/>
      <c r="AMC179" s="18"/>
      <c r="AMD179" s="18"/>
      <c r="AME179" s="18"/>
      <c r="AMF179" s="18"/>
      <c r="AMG179" s="18"/>
    </row>
    <row r="180" spans="1:1021" ht="15" customHeight="1">
      <c r="A180" s="10">
        <v>170</v>
      </c>
      <c r="B180" s="21" t="s">
        <v>149</v>
      </c>
      <c r="C180" s="14" t="s">
        <v>19</v>
      </c>
      <c r="D180" s="10"/>
      <c r="E180" s="21" t="s">
        <v>39</v>
      </c>
      <c r="F180" s="22"/>
      <c r="G180" s="19" t="s">
        <v>25</v>
      </c>
      <c r="H180" s="80"/>
      <c r="I180" s="84"/>
      <c r="J180" s="84"/>
      <c r="K180" s="84"/>
      <c r="L180" s="84"/>
      <c r="M180" s="84"/>
      <c r="N180" s="84"/>
      <c r="O180" s="84"/>
      <c r="P180" s="84"/>
      <c r="Q180" s="84"/>
      <c r="R180" s="18"/>
    </row>
    <row r="181" spans="1:1021" ht="15" customHeight="1">
      <c r="A181" s="10">
        <v>171</v>
      </c>
      <c r="B181" s="21" t="s">
        <v>150</v>
      </c>
      <c r="C181" s="14" t="s">
        <v>19</v>
      </c>
      <c r="D181" s="10"/>
      <c r="E181" s="21" t="s">
        <v>39</v>
      </c>
      <c r="F181" s="22"/>
      <c r="G181" s="19" t="s">
        <v>22</v>
      </c>
      <c r="H181" s="92"/>
      <c r="I181" s="87"/>
      <c r="J181" s="87"/>
      <c r="K181" s="87"/>
      <c r="L181" s="87"/>
      <c r="M181" s="87"/>
      <c r="N181" s="87"/>
      <c r="O181" s="93"/>
      <c r="P181" s="93"/>
      <c r="Q181" s="90"/>
      <c r="R181" s="20"/>
      <c r="S181" s="20"/>
      <c r="U181" s="20"/>
    </row>
    <row r="182" spans="1:1021" ht="15" customHeight="1">
      <c r="A182" s="10">
        <v>172</v>
      </c>
      <c r="B182" s="21" t="s">
        <v>150</v>
      </c>
      <c r="C182" s="14" t="s">
        <v>19</v>
      </c>
      <c r="D182" s="43"/>
      <c r="E182" s="21" t="s">
        <v>39</v>
      </c>
      <c r="F182" s="44"/>
      <c r="G182" s="19" t="s">
        <v>25</v>
      </c>
      <c r="H182" s="167"/>
      <c r="I182" s="84"/>
      <c r="J182" s="84"/>
      <c r="K182" s="84"/>
      <c r="L182" s="84"/>
      <c r="M182" s="84"/>
      <c r="N182" s="84"/>
      <c r="O182" s="95"/>
      <c r="P182" s="84"/>
      <c r="Q182" s="84"/>
      <c r="R182" s="18"/>
    </row>
    <row r="183" spans="1:1021" ht="15" customHeight="1">
      <c r="A183" s="10">
        <v>173</v>
      </c>
      <c r="B183" s="21" t="s">
        <v>151</v>
      </c>
      <c r="C183" s="14" t="s">
        <v>19</v>
      </c>
      <c r="D183" s="43"/>
      <c r="E183" s="21" t="s">
        <v>39</v>
      </c>
      <c r="F183" s="23"/>
      <c r="G183" s="19" t="s">
        <v>22</v>
      </c>
      <c r="H183" s="177"/>
      <c r="I183" s="87"/>
      <c r="J183" s="87"/>
      <c r="K183" s="87"/>
      <c r="L183" s="87"/>
      <c r="M183" s="87"/>
      <c r="N183" s="87"/>
      <c r="O183" s="93"/>
      <c r="P183" s="93"/>
      <c r="Q183" s="90"/>
      <c r="R183" s="20"/>
      <c r="S183" s="20"/>
      <c r="U183" s="20"/>
    </row>
    <row r="184" spans="1:1021" ht="15" customHeight="1">
      <c r="A184" s="10">
        <v>174</v>
      </c>
      <c r="B184" s="21" t="s">
        <v>151</v>
      </c>
      <c r="C184" s="14"/>
      <c r="D184" s="10"/>
      <c r="E184" s="21"/>
      <c r="F184" s="23"/>
      <c r="G184" s="19" t="s">
        <v>25</v>
      </c>
      <c r="H184" s="80"/>
      <c r="I184" s="84"/>
      <c r="J184" s="84"/>
      <c r="K184" s="84"/>
      <c r="L184" s="84"/>
      <c r="M184" s="84"/>
      <c r="N184" s="84"/>
      <c r="O184" s="95"/>
      <c r="P184" s="95"/>
      <c r="Q184" s="13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</row>
    <row r="185" spans="1:1021" ht="15" customHeight="1">
      <c r="A185" s="10">
        <v>175</v>
      </c>
      <c r="B185" s="21" t="s">
        <v>152</v>
      </c>
      <c r="C185" s="14" t="s">
        <v>19</v>
      </c>
      <c r="D185" s="10"/>
      <c r="E185" s="21" t="s">
        <v>39</v>
      </c>
      <c r="F185" s="23"/>
      <c r="G185" s="19" t="s">
        <v>22</v>
      </c>
      <c r="H185" s="92"/>
      <c r="I185" s="87"/>
      <c r="J185" s="87"/>
      <c r="K185" s="87"/>
      <c r="L185" s="87"/>
      <c r="M185" s="87"/>
      <c r="N185" s="87"/>
      <c r="O185" s="93"/>
      <c r="P185" s="93"/>
      <c r="Q185" s="90"/>
      <c r="R185" s="20"/>
      <c r="S185" s="20"/>
      <c r="T185" s="18"/>
      <c r="U185" s="20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</row>
    <row r="186" spans="1:1021" s="3" customFormat="1" ht="15" customHeight="1">
      <c r="A186" s="10">
        <v>176</v>
      </c>
      <c r="B186" s="21" t="s">
        <v>152</v>
      </c>
      <c r="C186" s="14" t="s">
        <v>19</v>
      </c>
      <c r="D186" s="10"/>
      <c r="E186" s="21" t="s">
        <v>39</v>
      </c>
      <c r="F186" s="22"/>
      <c r="G186" s="19" t="s">
        <v>25</v>
      </c>
      <c r="H186" s="80"/>
      <c r="I186" s="104"/>
      <c r="J186" s="104"/>
      <c r="K186" s="104"/>
      <c r="L186" s="104"/>
      <c r="M186" s="104"/>
      <c r="N186" s="104"/>
      <c r="O186" s="121"/>
      <c r="P186" s="104"/>
      <c r="Q186" s="104"/>
    </row>
    <row r="187" spans="1:1021" s="3" customFormat="1" ht="15" customHeight="1">
      <c r="A187" s="10">
        <v>177</v>
      </c>
      <c r="B187" s="29" t="s">
        <v>153</v>
      </c>
      <c r="C187" s="14" t="s">
        <v>19</v>
      </c>
      <c r="D187" s="10"/>
      <c r="E187" s="21" t="s">
        <v>43</v>
      </c>
      <c r="F187" s="22"/>
      <c r="G187" s="19" t="s">
        <v>44</v>
      </c>
      <c r="H187" s="80"/>
      <c r="I187" s="105"/>
      <c r="J187" s="105"/>
      <c r="K187" s="104"/>
      <c r="L187" s="106"/>
      <c r="M187" s="105"/>
      <c r="N187" s="107"/>
      <c r="O187" s="108"/>
      <c r="P187" s="108"/>
      <c r="Q187" s="107"/>
      <c r="R187" s="18"/>
    </row>
    <row r="188" spans="1:1021" s="3" customFormat="1" ht="15" customHeight="1">
      <c r="A188" s="10">
        <v>178</v>
      </c>
      <c r="B188" s="21" t="s">
        <v>153</v>
      </c>
      <c r="C188" s="14" t="s">
        <v>19</v>
      </c>
      <c r="D188" s="10"/>
      <c r="E188" s="21" t="s">
        <v>43</v>
      </c>
      <c r="F188" s="23"/>
      <c r="G188" s="19" t="s">
        <v>22</v>
      </c>
      <c r="H188" s="92">
        <v>2</v>
      </c>
      <c r="I188" s="87"/>
      <c r="J188" s="87"/>
      <c r="K188" s="87"/>
      <c r="L188" s="87"/>
      <c r="M188" s="87"/>
      <c r="N188" s="87"/>
      <c r="O188" s="93"/>
      <c r="P188" s="93"/>
      <c r="Q188" s="90"/>
      <c r="R188" s="20"/>
      <c r="S188" s="20"/>
      <c r="U188" s="20"/>
    </row>
    <row r="189" spans="1:1021" s="3" customFormat="1" ht="15" customHeight="1">
      <c r="A189" s="10">
        <v>179</v>
      </c>
      <c r="B189" s="21" t="s">
        <v>153</v>
      </c>
      <c r="C189" s="14" t="s">
        <v>19</v>
      </c>
      <c r="D189" s="10"/>
      <c r="E189" s="21" t="s">
        <v>39</v>
      </c>
      <c r="F189" s="22"/>
      <c r="G189" s="19" t="s">
        <v>25</v>
      </c>
      <c r="H189" s="80"/>
      <c r="I189" s="84"/>
      <c r="J189" s="84"/>
      <c r="K189" s="84"/>
      <c r="L189" s="84"/>
      <c r="M189" s="84"/>
      <c r="N189" s="84"/>
      <c r="O189" s="95"/>
      <c r="P189" s="84"/>
      <c r="Q189" s="84"/>
      <c r="R189" s="18"/>
    </row>
    <row r="190" spans="1:1021" s="3" customFormat="1" ht="15" customHeight="1">
      <c r="A190" s="10">
        <v>180</v>
      </c>
      <c r="B190" s="21" t="s">
        <v>154</v>
      </c>
      <c r="C190" s="14" t="s">
        <v>19</v>
      </c>
      <c r="D190" s="10"/>
      <c r="E190" s="21" t="s">
        <v>24</v>
      </c>
      <c r="F190" s="22"/>
      <c r="G190" s="19" t="s">
        <v>22</v>
      </c>
      <c r="H190" s="92"/>
      <c r="I190" s="87"/>
      <c r="J190" s="87"/>
      <c r="K190" s="87"/>
      <c r="L190" s="87"/>
      <c r="M190" s="87"/>
      <c r="N190" s="87"/>
      <c r="O190" s="93"/>
      <c r="P190" s="93"/>
      <c r="Q190" s="90"/>
      <c r="R190" s="20"/>
      <c r="S190" s="20"/>
      <c r="U190" s="20"/>
    </row>
    <row r="191" spans="1:1021" s="3" customFormat="1" ht="15" customHeight="1">
      <c r="A191" s="10">
        <v>181</v>
      </c>
      <c r="B191" s="21" t="s">
        <v>155</v>
      </c>
      <c r="C191" s="14" t="s">
        <v>19</v>
      </c>
      <c r="D191" s="10"/>
      <c r="E191" s="21"/>
      <c r="F191" s="23"/>
      <c r="G191" s="19" t="s">
        <v>22</v>
      </c>
      <c r="H191" s="92"/>
      <c r="I191" s="87"/>
      <c r="J191" s="87"/>
      <c r="K191" s="87"/>
      <c r="L191" s="87"/>
      <c r="M191" s="87"/>
      <c r="N191" s="87"/>
      <c r="O191" s="93"/>
      <c r="P191" s="93"/>
      <c r="Q191" s="90"/>
      <c r="R191" s="20"/>
      <c r="S191" s="20"/>
      <c r="U191" s="20"/>
    </row>
    <row r="192" spans="1:1021" s="3" customFormat="1" ht="15" customHeight="1">
      <c r="A192" s="10">
        <v>182</v>
      </c>
      <c r="B192" s="21" t="s">
        <v>156</v>
      </c>
      <c r="C192" s="14" t="s">
        <v>19</v>
      </c>
      <c r="D192" s="10"/>
      <c r="E192" s="21" t="s">
        <v>24</v>
      </c>
      <c r="F192" s="23"/>
      <c r="G192" s="19" t="s">
        <v>22</v>
      </c>
      <c r="H192" s="92"/>
      <c r="I192" s="87"/>
      <c r="J192" s="87"/>
      <c r="K192" s="87"/>
      <c r="L192" s="87"/>
      <c r="M192" s="87"/>
      <c r="N192" s="87"/>
      <c r="O192" s="93"/>
      <c r="P192" s="93"/>
      <c r="Q192" s="90"/>
      <c r="R192" s="20"/>
      <c r="S192" s="20"/>
      <c r="U192" s="20"/>
    </row>
    <row r="193" spans="1:1021" s="3" customFormat="1" ht="15" customHeight="1">
      <c r="A193" s="10">
        <v>183</v>
      </c>
      <c r="B193" s="21" t="s">
        <v>156</v>
      </c>
      <c r="C193" s="14" t="s">
        <v>19</v>
      </c>
      <c r="D193" s="10"/>
      <c r="E193" s="21" t="s">
        <v>39</v>
      </c>
      <c r="F193" s="29"/>
      <c r="G193" s="19" t="s">
        <v>25</v>
      </c>
      <c r="H193" s="96"/>
      <c r="I193" s="178"/>
      <c r="J193" s="178"/>
      <c r="K193" s="178"/>
      <c r="L193" s="178"/>
      <c r="M193" s="178"/>
      <c r="N193" s="178"/>
      <c r="O193" s="179"/>
      <c r="P193" s="178"/>
      <c r="Q193" s="178"/>
    </row>
    <row r="194" spans="1:1021" s="3" customFormat="1" ht="15" customHeight="1">
      <c r="A194" s="10">
        <v>184</v>
      </c>
      <c r="B194" s="21" t="s">
        <v>157</v>
      </c>
      <c r="C194" s="14" t="s">
        <v>19</v>
      </c>
      <c r="D194" s="10"/>
      <c r="E194" s="21" t="s">
        <v>158</v>
      </c>
      <c r="F194" s="22"/>
      <c r="G194" s="19" t="s">
        <v>21</v>
      </c>
      <c r="H194" s="80"/>
      <c r="I194" s="115"/>
      <c r="J194" s="127"/>
      <c r="K194" s="143"/>
      <c r="L194" s="143"/>
      <c r="M194" s="127"/>
      <c r="N194" s="84"/>
      <c r="O194" s="84"/>
      <c r="P194" s="84"/>
      <c r="Q194" s="84"/>
    </row>
    <row r="195" spans="1:1021" s="3" customFormat="1" ht="15" customHeight="1">
      <c r="A195" s="10">
        <v>185</v>
      </c>
      <c r="B195" s="21" t="s">
        <v>157</v>
      </c>
      <c r="C195" s="14" t="s">
        <v>19</v>
      </c>
      <c r="D195" s="10"/>
      <c r="E195" s="21"/>
      <c r="F195" s="23"/>
      <c r="G195" s="19" t="s">
        <v>22</v>
      </c>
      <c r="H195" s="92"/>
      <c r="I195" s="87"/>
      <c r="J195" s="87"/>
      <c r="K195" s="87"/>
      <c r="L195" s="87"/>
      <c r="M195" s="87"/>
      <c r="N195" s="87"/>
      <c r="O195" s="93"/>
      <c r="P195" s="93"/>
      <c r="Q195" s="90"/>
      <c r="R195" s="20"/>
      <c r="S195" s="20"/>
      <c r="U195" s="20"/>
    </row>
    <row r="196" spans="1:1021" s="3" customFormat="1" ht="15" customHeight="1">
      <c r="A196" s="10">
        <v>186</v>
      </c>
      <c r="B196" s="21" t="s">
        <v>159</v>
      </c>
      <c r="C196" s="14"/>
      <c r="D196" s="10"/>
      <c r="E196" s="21"/>
      <c r="F196" s="23"/>
      <c r="G196" s="19"/>
      <c r="H196" s="92"/>
      <c r="I196" s="87"/>
      <c r="J196" s="87"/>
      <c r="K196" s="87"/>
      <c r="L196" s="87"/>
      <c r="M196" s="87"/>
      <c r="N196" s="87"/>
      <c r="O196" s="93"/>
      <c r="P196" s="93"/>
      <c r="Q196" s="90"/>
      <c r="R196" s="20"/>
      <c r="S196" s="20"/>
      <c r="U196" s="20"/>
    </row>
    <row r="197" spans="1:1021" s="3" customFormat="1" ht="15" customHeight="1">
      <c r="A197" s="10">
        <v>187</v>
      </c>
      <c r="B197" s="21" t="s">
        <v>159</v>
      </c>
      <c r="C197" s="14"/>
      <c r="D197" s="10"/>
      <c r="E197" s="21"/>
      <c r="F197" s="23"/>
      <c r="G197" s="19" t="s">
        <v>33</v>
      </c>
      <c r="H197" s="92"/>
      <c r="I197" s="87"/>
      <c r="J197" s="87"/>
      <c r="K197" s="87"/>
      <c r="L197" s="87"/>
      <c r="M197" s="87"/>
      <c r="N197" s="87"/>
      <c r="O197" s="93"/>
      <c r="P197" s="93"/>
      <c r="Q197" s="90"/>
      <c r="R197" s="20"/>
      <c r="S197" s="20"/>
      <c r="U197" s="20"/>
    </row>
    <row r="198" spans="1:1021" s="3" customFormat="1" ht="15" customHeight="1">
      <c r="A198" s="10">
        <v>188</v>
      </c>
      <c r="B198" s="21" t="s">
        <v>160</v>
      </c>
      <c r="C198" s="14"/>
      <c r="D198" s="10"/>
      <c r="E198" s="21"/>
      <c r="F198" s="22"/>
      <c r="G198" s="19" t="s">
        <v>33</v>
      </c>
      <c r="H198" s="92"/>
      <c r="I198" s="87"/>
      <c r="J198" s="87"/>
      <c r="K198" s="90"/>
      <c r="L198" s="90"/>
      <c r="M198" s="87"/>
      <c r="N198" s="87"/>
      <c r="O198" s="93"/>
      <c r="P198" s="93"/>
      <c r="Q198" s="90"/>
    </row>
    <row r="199" spans="1:1021" s="3" customFormat="1" ht="15" customHeight="1">
      <c r="A199" s="10">
        <v>189</v>
      </c>
      <c r="B199" s="39" t="s">
        <v>161</v>
      </c>
      <c r="C199" s="14" t="s">
        <v>38</v>
      </c>
      <c r="D199" s="11"/>
      <c r="E199" s="21" t="s">
        <v>24</v>
      </c>
      <c r="F199" s="46"/>
      <c r="G199" s="19" t="s">
        <v>25</v>
      </c>
      <c r="H199" s="96"/>
      <c r="I199" s="97"/>
      <c r="J199" s="97"/>
      <c r="K199" s="180"/>
      <c r="L199" s="180"/>
      <c r="M199" s="84"/>
      <c r="N199" s="97"/>
      <c r="O199" s="128"/>
      <c r="P199" s="128"/>
      <c r="Q199" s="84"/>
      <c r="R199" s="18"/>
    </row>
    <row r="200" spans="1:1021" s="3" customFormat="1" ht="15" customHeight="1">
      <c r="A200" s="10">
        <v>190</v>
      </c>
      <c r="B200" s="47" t="s">
        <v>161</v>
      </c>
      <c r="C200" s="48" t="s">
        <v>38</v>
      </c>
      <c r="D200" s="11"/>
      <c r="E200" s="39"/>
      <c r="F200" s="26"/>
      <c r="G200" s="27" t="s">
        <v>22</v>
      </c>
      <c r="H200" s="116">
        <v>2</v>
      </c>
      <c r="I200" s="87"/>
      <c r="J200" s="87"/>
      <c r="K200" s="87"/>
      <c r="L200" s="87"/>
      <c r="M200" s="87"/>
      <c r="N200" s="87"/>
      <c r="O200" s="93"/>
      <c r="P200" s="93"/>
      <c r="Q200" s="90"/>
      <c r="R200" s="20"/>
      <c r="S200" s="20"/>
      <c r="U200" s="20"/>
    </row>
    <row r="201" spans="1:1021" s="3" customFormat="1" ht="15" customHeight="1">
      <c r="A201" s="10">
        <v>191</v>
      </c>
      <c r="B201" s="39" t="s">
        <v>162</v>
      </c>
      <c r="C201" s="14"/>
      <c r="D201" s="11"/>
      <c r="E201" s="21"/>
      <c r="F201" s="46"/>
      <c r="G201" s="19" t="s">
        <v>25</v>
      </c>
      <c r="H201" s="96"/>
      <c r="I201" s="104"/>
      <c r="J201" s="104"/>
      <c r="K201" s="104"/>
      <c r="L201" s="104"/>
      <c r="M201" s="104"/>
      <c r="N201" s="104"/>
      <c r="O201" s="121"/>
      <c r="P201" s="104"/>
      <c r="Q201" s="104"/>
    </row>
    <row r="202" spans="1:1021" s="3" customFormat="1" ht="15" customHeight="1">
      <c r="A202" s="10">
        <v>192</v>
      </c>
      <c r="B202" s="29" t="s">
        <v>163</v>
      </c>
      <c r="C202" s="14" t="s">
        <v>19</v>
      </c>
      <c r="D202" s="10"/>
      <c r="E202" s="21" t="s">
        <v>43</v>
      </c>
      <c r="F202" s="22"/>
      <c r="G202" s="19" t="s">
        <v>44</v>
      </c>
      <c r="H202" s="80">
        <v>2</v>
      </c>
      <c r="I202" s="105"/>
      <c r="J202" s="105"/>
      <c r="K202" s="104"/>
      <c r="L202" s="106"/>
      <c r="M202" s="105"/>
      <c r="N202" s="107"/>
      <c r="O202" s="108"/>
      <c r="P202" s="108"/>
      <c r="Q202" s="107"/>
      <c r="R202" s="18"/>
    </row>
    <row r="203" spans="1:1021" s="3" customFormat="1" ht="15" customHeight="1">
      <c r="A203" s="10">
        <v>193</v>
      </c>
      <c r="B203" s="39" t="s">
        <v>164</v>
      </c>
      <c r="C203" s="48" t="s">
        <v>19</v>
      </c>
      <c r="D203" s="11"/>
      <c r="E203" s="39" t="s">
        <v>24</v>
      </c>
      <c r="F203" s="26"/>
      <c r="G203" s="27" t="s">
        <v>22</v>
      </c>
      <c r="H203" s="116">
        <v>6</v>
      </c>
      <c r="I203" s="87"/>
      <c r="J203" s="87"/>
      <c r="K203" s="87"/>
      <c r="L203" s="87"/>
      <c r="M203" s="87"/>
      <c r="N203" s="87"/>
      <c r="O203" s="93"/>
      <c r="P203" s="93"/>
      <c r="Q203" s="90"/>
      <c r="R203" s="20"/>
      <c r="S203" s="20"/>
      <c r="U203" s="20"/>
    </row>
    <row r="204" spans="1:1021" s="3" customFormat="1" ht="15" customHeight="1">
      <c r="A204" s="10">
        <v>194</v>
      </c>
      <c r="B204" s="21" t="s">
        <v>164</v>
      </c>
      <c r="C204" s="49" t="s">
        <v>19</v>
      </c>
      <c r="D204" s="50"/>
      <c r="E204" s="21" t="s">
        <v>24</v>
      </c>
      <c r="F204" s="51"/>
      <c r="G204" s="19" t="s">
        <v>25</v>
      </c>
      <c r="H204" s="181"/>
      <c r="I204" s="178"/>
      <c r="J204" s="178"/>
      <c r="K204" s="178"/>
      <c r="L204" s="178"/>
      <c r="M204" s="104"/>
      <c r="N204" s="178"/>
      <c r="O204" s="179"/>
      <c r="P204" s="179"/>
      <c r="Q204" s="104"/>
      <c r="R204" s="18"/>
    </row>
    <row r="205" spans="1:1021" s="3" customFormat="1" ht="15" customHeight="1">
      <c r="A205" s="10">
        <v>195</v>
      </c>
      <c r="B205" s="21" t="s">
        <v>165</v>
      </c>
      <c r="C205" s="42" t="s">
        <v>19</v>
      </c>
      <c r="D205" s="43"/>
      <c r="E205" s="21" t="s">
        <v>20</v>
      </c>
      <c r="F205" s="52"/>
      <c r="G205" s="19" t="s">
        <v>22</v>
      </c>
      <c r="H205" s="177"/>
      <c r="I205" s="87"/>
      <c r="J205" s="87"/>
      <c r="K205" s="87"/>
      <c r="L205" s="87"/>
      <c r="M205" s="87"/>
      <c r="N205" s="87"/>
      <c r="O205" s="87"/>
      <c r="P205" s="87"/>
      <c r="Q205" s="90"/>
      <c r="R205" s="20"/>
      <c r="S205" s="20"/>
      <c r="U205" s="20"/>
    </row>
    <row r="206" spans="1:1021" s="3" customFormat="1" ht="15" customHeight="1">
      <c r="A206" s="10">
        <v>196</v>
      </c>
      <c r="B206" s="21" t="s">
        <v>165</v>
      </c>
      <c r="C206" s="14" t="s">
        <v>19</v>
      </c>
      <c r="D206" s="10"/>
      <c r="E206" s="21" t="s">
        <v>20</v>
      </c>
      <c r="F206" s="22"/>
      <c r="G206" s="19" t="s">
        <v>21</v>
      </c>
      <c r="H206" s="80">
        <v>1</v>
      </c>
      <c r="I206" s="115"/>
      <c r="J206" s="127"/>
      <c r="K206" s="143"/>
      <c r="L206" s="143"/>
      <c r="M206" s="127"/>
      <c r="N206" s="83"/>
      <c r="O206" s="122"/>
      <c r="P206" s="122"/>
      <c r="Q206" s="84"/>
      <c r="R206" s="18"/>
    </row>
    <row r="207" spans="1:1021" s="3" customFormat="1" ht="15" customHeight="1">
      <c r="A207" s="10">
        <v>197</v>
      </c>
      <c r="B207" s="21" t="s">
        <v>166</v>
      </c>
      <c r="C207" s="42" t="s">
        <v>38</v>
      </c>
      <c r="D207" s="22" t="s">
        <v>167</v>
      </c>
      <c r="E207" s="21" t="s">
        <v>24</v>
      </c>
      <c r="F207" s="23"/>
      <c r="G207" s="19" t="s">
        <v>22</v>
      </c>
      <c r="H207" s="177"/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U207" s="20"/>
    </row>
    <row r="208" spans="1:1021" s="18" customFormat="1" ht="15" customHeight="1">
      <c r="A208" s="10">
        <v>198</v>
      </c>
      <c r="B208" s="21" t="s">
        <v>168</v>
      </c>
      <c r="C208" s="14" t="s">
        <v>19</v>
      </c>
      <c r="D208" s="10"/>
      <c r="E208" s="21" t="s">
        <v>24</v>
      </c>
      <c r="F208" s="23"/>
      <c r="G208" s="19" t="s">
        <v>22</v>
      </c>
      <c r="H208" s="92">
        <v>1</v>
      </c>
      <c r="I208" s="87"/>
      <c r="J208" s="87"/>
      <c r="K208" s="87"/>
      <c r="L208" s="87"/>
      <c r="M208" s="87"/>
      <c r="N208" s="87"/>
      <c r="O208" s="93"/>
      <c r="P208" s="93"/>
      <c r="Q208" s="90"/>
      <c r="R208" s="20"/>
      <c r="S208" s="20"/>
      <c r="T208" s="3"/>
      <c r="U208" s="20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</row>
    <row r="209" spans="1:1021" s="18" customFormat="1" ht="15" customHeight="1">
      <c r="A209" s="10">
        <v>199</v>
      </c>
      <c r="B209" s="21" t="s">
        <v>169</v>
      </c>
      <c r="C209" s="14" t="s">
        <v>19</v>
      </c>
      <c r="D209" s="10"/>
      <c r="E209" s="21" t="s">
        <v>43</v>
      </c>
      <c r="F209" s="22"/>
      <c r="G209" s="17" t="s">
        <v>44</v>
      </c>
      <c r="H209" s="96"/>
      <c r="I209" s="182"/>
      <c r="J209" s="182"/>
      <c r="K209" s="183"/>
      <c r="L209" s="184"/>
      <c r="M209" s="105"/>
      <c r="N209" s="107"/>
      <c r="O209" s="108"/>
      <c r="P209" s="107"/>
      <c r="Q209" s="107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</row>
    <row r="210" spans="1:1021" ht="15" customHeight="1">
      <c r="A210" s="10">
        <v>200</v>
      </c>
      <c r="B210" s="13" t="s">
        <v>169</v>
      </c>
      <c r="C210" s="53" t="s">
        <v>19</v>
      </c>
      <c r="D210" s="10"/>
      <c r="E210" s="21" t="s">
        <v>43</v>
      </c>
      <c r="F210" s="22"/>
      <c r="G210" s="17" t="s">
        <v>22</v>
      </c>
      <c r="H210" s="96"/>
      <c r="I210" s="182"/>
      <c r="J210" s="182"/>
      <c r="K210" s="183"/>
      <c r="L210" s="184"/>
      <c r="M210" s="105"/>
      <c r="N210" s="185"/>
      <c r="O210" s="185"/>
      <c r="P210" s="185"/>
      <c r="Q210" s="90"/>
      <c r="R210" s="20"/>
      <c r="S210" s="20"/>
      <c r="U210" s="20"/>
    </row>
    <row r="211" spans="1:1021" ht="15" customHeight="1">
      <c r="A211" s="10">
        <v>201</v>
      </c>
      <c r="B211" s="21" t="s">
        <v>170</v>
      </c>
      <c r="C211" s="48" t="s">
        <v>19</v>
      </c>
      <c r="D211" s="10"/>
      <c r="E211" s="21" t="s">
        <v>32</v>
      </c>
      <c r="F211" s="22"/>
      <c r="G211" s="19" t="s">
        <v>22</v>
      </c>
      <c r="H211" s="92"/>
      <c r="I211" s="87"/>
      <c r="J211" s="87"/>
      <c r="K211" s="87"/>
      <c r="L211" s="87"/>
      <c r="M211" s="87"/>
      <c r="N211" s="87"/>
      <c r="O211" s="93"/>
      <c r="P211" s="93"/>
      <c r="Q211" s="90"/>
      <c r="R211" s="20"/>
      <c r="S211" s="20"/>
      <c r="U211" s="20"/>
    </row>
    <row r="212" spans="1:1021" ht="15" customHeight="1">
      <c r="A212" s="10">
        <v>202</v>
      </c>
      <c r="B212" s="21" t="s">
        <v>171</v>
      </c>
      <c r="C212" s="48" t="s">
        <v>19</v>
      </c>
      <c r="D212" s="10"/>
      <c r="E212" s="21" t="s">
        <v>43</v>
      </c>
      <c r="F212" s="23"/>
      <c r="G212" s="19" t="s">
        <v>22</v>
      </c>
      <c r="H212" s="92">
        <v>3</v>
      </c>
      <c r="I212" s="87"/>
      <c r="J212" s="87"/>
      <c r="K212" s="87"/>
      <c r="L212" s="87"/>
      <c r="M212" s="87"/>
      <c r="N212" s="87"/>
      <c r="O212" s="99"/>
      <c r="P212" s="99"/>
      <c r="Q212" s="90"/>
      <c r="R212" s="20"/>
      <c r="S212" s="20"/>
      <c r="U212" s="20"/>
    </row>
    <row r="213" spans="1:1021" ht="15" customHeight="1">
      <c r="A213" s="10">
        <v>203</v>
      </c>
      <c r="B213" s="21" t="s">
        <v>171</v>
      </c>
      <c r="C213" s="48" t="s">
        <v>19</v>
      </c>
      <c r="D213" s="10"/>
      <c r="E213" s="21" t="s">
        <v>43</v>
      </c>
      <c r="F213" s="22"/>
      <c r="G213" s="19" t="s">
        <v>44</v>
      </c>
      <c r="H213" s="80"/>
      <c r="I213" s="105"/>
      <c r="J213" s="105"/>
      <c r="K213" s="104"/>
      <c r="L213" s="106"/>
      <c r="M213" s="105"/>
      <c r="N213" s="107"/>
      <c r="O213" s="107"/>
      <c r="P213" s="107"/>
      <c r="Q213" s="107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</row>
    <row r="214" spans="1:1021" ht="15" customHeight="1">
      <c r="A214" s="10">
        <v>204</v>
      </c>
      <c r="B214" s="21" t="s">
        <v>172</v>
      </c>
      <c r="C214" s="14" t="s">
        <v>19</v>
      </c>
      <c r="D214" s="10"/>
      <c r="E214" s="21" t="s">
        <v>173</v>
      </c>
      <c r="F214" s="23"/>
      <c r="G214" s="19" t="s">
        <v>22</v>
      </c>
      <c r="H214" s="92">
        <v>4</v>
      </c>
      <c r="I214" s="87"/>
      <c r="J214" s="87"/>
      <c r="K214" s="87"/>
      <c r="L214" s="87"/>
      <c r="M214" s="87"/>
      <c r="N214" s="87"/>
      <c r="O214" s="93"/>
      <c r="P214" s="93"/>
      <c r="Q214" s="90"/>
      <c r="R214" s="20"/>
      <c r="S214" s="20"/>
      <c r="U214" s="20"/>
    </row>
    <row r="215" spans="1:1021" ht="15" customHeight="1">
      <c r="A215" s="10">
        <v>205</v>
      </c>
      <c r="B215" s="21" t="s">
        <v>174</v>
      </c>
      <c r="C215" s="14" t="s">
        <v>19</v>
      </c>
      <c r="D215" s="10"/>
      <c r="E215" s="21" t="s">
        <v>24</v>
      </c>
      <c r="F215" s="23"/>
      <c r="G215" s="19" t="s">
        <v>22</v>
      </c>
      <c r="H215" s="92">
        <v>1</v>
      </c>
      <c r="I215" s="87"/>
      <c r="J215" s="87"/>
      <c r="K215" s="90"/>
      <c r="L215" s="90"/>
      <c r="M215" s="87"/>
      <c r="N215" s="87"/>
      <c r="O215" s="93"/>
      <c r="P215" s="93"/>
      <c r="Q215" s="90"/>
      <c r="R215" s="20"/>
      <c r="S215" s="20"/>
      <c r="U215" s="20"/>
    </row>
    <row r="216" spans="1:1021" ht="15" customHeight="1">
      <c r="A216" s="10">
        <v>206</v>
      </c>
      <c r="B216" s="21" t="s">
        <v>175</v>
      </c>
      <c r="C216" s="14"/>
      <c r="D216" s="10"/>
      <c r="E216" s="21"/>
      <c r="F216" s="23"/>
      <c r="G216" s="19" t="s">
        <v>22</v>
      </c>
      <c r="H216" s="92">
        <v>4</v>
      </c>
      <c r="I216" s="87"/>
      <c r="J216" s="87"/>
      <c r="K216" s="90"/>
      <c r="L216" s="90"/>
      <c r="M216" s="87"/>
      <c r="N216" s="87"/>
      <c r="O216" s="93"/>
      <c r="P216" s="93"/>
      <c r="Q216" s="90"/>
      <c r="R216" s="20"/>
      <c r="S216" s="20"/>
      <c r="U216" s="20"/>
    </row>
    <row r="217" spans="1:1021" ht="15" customHeight="1">
      <c r="A217" s="10">
        <v>207</v>
      </c>
      <c r="B217" s="21" t="s">
        <v>176</v>
      </c>
      <c r="C217" s="14" t="s">
        <v>19</v>
      </c>
      <c r="D217" s="10"/>
      <c r="E217" s="21" t="s">
        <v>177</v>
      </c>
      <c r="F217" s="22"/>
      <c r="G217" s="19" t="s">
        <v>22</v>
      </c>
      <c r="H217" s="92">
        <v>1</v>
      </c>
      <c r="I217" s="87"/>
      <c r="J217" s="87"/>
      <c r="K217" s="90"/>
      <c r="L217" s="90"/>
      <c r="M217" s="87"/>
      <c r="N217" s="87"/>
      <c r="O217" s="93"/>
      <c r="P217" s="93"/>
      <c r="Q217" s="90"/>
      <c r="R217" s="20"/>
      <c r="S217" s="20"/>
      <c r="U217" s="20"/>
    </row>
    <row r="218" spans="1:1021" ht="15" customHeight="1">
      <c r="A218" s="10">
        <v>208</v>
      </c>
      <c r="B218" s="21" t="s">
        <v>176</v>
      </c>
      <c r="C218" s="14"/>
      <c r="D218" s="21"/>
      <c r="E218" s="21"/>
      <c r="F218" s="21"/>
      <c r="G218" s="19" t="s">
        <v>33</v>
      </c>
      <c r="H218" s="80">
        <v>2</v>
      </c>
      <c r="I218" s="103"/>
      <c r="J218" s="103"/>
      <c r="K218" s="104"/>
      <c r="L218" s="104"/>
      <c r="M218" s="84"/>
      <c r="N218" s="155"/>
      <c r="O218" s="186"/>
      <c r="P218" s="155"/>
      <c r="Q218" s="84"/>
      <c r="R218" s="18"/>
    </row>
    <row r="219" spans="1:1021" s="3" customFormat="1" ht="15" customHeight="1">
      <c r="A219" s="10">
        <v>209</v>
      </c>
      <c r="B219" s="21" t="s">
        <v>178</v>
      </c>
      <c r="C219" s="14"/>
      <c r="D219" s="10"/>
      <c r="E219" s="21"/>
      <c r="F219" s="22"/>
      <c r="G219" s="19" t="s">
        <v>44</v>
      </c>
      <c r="H219" s="80">
        <v>2</v>
      </c>
      <c r="I219" s="105"/>
      <c r="J219" s="105"/>
      <c r="K219" s="104"/>
      <c r="L219" s="106"/>
      <c r="M219" s="105"/>
      <c r="N219" s="107"/>
      <c r="O219" s="108"/>
      <c r="P219" s="107"/>
      <c r="Q219" s="107"/>
    </row>
    <row r="220" spans="1:1021" ht="15" customHeight="1">
      <c r="A220" s="10">
        <v>210</v>
      </c>
      <c r="B220" s="21" t="s">
        <v>179</v>
      </c>
      <c r="C220" s="14" t="s">
        <v>19</v>
      </c>
      <c r="D220" s="10"/>
      <c r="E220" s="21" t="s">
        <v>24</v>
      </c>
      <c r="F220" s="23"/>
      <c r="G220" s="19" t="s">
        <v>22</v>
      </c>
      <c r="H220" s="92"/>
      <c r="I220" s="87"/>
      <c r="J220" s="87"/>
      <c r="K220" s="87"/>
      <c r="L220" s="87"/>
      <c r="M220" s="87"/>
      <c r="N220" s="87"/>
      <c r="O220" s="93"/>
      <c r="P220" s="93"/>
      <c r="Q220" s="90"/>
      <c r="R220" s="20"/>
      <c r="S220" s="20"/>
      <c r="U220" s="20"/>
    </row>
    <row r="221" spans="1:1021" s="18" customFormat="1" ht="15" customHeight="1">
      <c r="A221" s="10">
        <v>211</v>
      </c>
      <c r="B221" s="21" t="s">
        <v>179</v>
      </c>
      <c r="C221" s="14" t="s">
        <v>19</v>
      </c>
      <c r="D221" s="10"/>
      <c r="E221" s="21" t="s">
        <v>24</v>
      </c>
      <c r="F221" s="22"/>
      <c r="G221" s="19" t="s">
        <v>25</v>
      </c>
      <c r="H221" s="80"/>
      <c r="I221" s="104"/>
      <c r="J221" s="104"/>
      <c r="K221" s="104"/>
      <c r="L221" s="104"/>
      <c r="M221" s="104"/>
      <c r="N221" s="104"/>
      <c r="O221" s="121"/>
      <c r="P221" s="121"/>
      <c r="Q221" s="104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212</v>
      </c>
      <c r="B222" s="21" t="s">
        <v>180</v>
      </c>
      <c r="C222" s="14" t="s">
        <v>19</v>
      </c>
      <c r="D222" s="10"/>
      <c r="E222" s="21" t="s">
        <v>24</v>
      </c>
      <c r="F222" s="23"/>
      <c r="G222" s="19" t="s">
        <v>22</v>
      </c>
      <c r="H222" s="92">
        <v>4</v>
      </c>
      <c r="I222" s="87"/>
      <c r="J222" s="87"/>
      <c r="K222" s="87"/>
      <c r="L222" s="87"/>
      <c r="M222" s="87"/>
      <c r="N222" s="87"/>
      <c r="O222" s="93"/>
      <c r="P222" s="93"/>
      <c r="Q222" s="90"/>
      <c r="R222" s="20"/>
      <c r="S222" s="20"/>
      <c r="T222" s="18"/>
      <c r="U222" s="20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8"/>
      <c r="ALB222" s="18"/>
      <c r="ALC222" s="18"/>
      <c r="ALD222" s="18"/>
      <c r="ALE222" s="18"/>
      <c r="ALF222" s="18"/>
      <c r="ALG222" s="18"/>
      <c r="ALH222" s="18"/>
      <c r="ALI222" s="18"/>
      <c r="ALJ222" s="18"/>
      <c r="ALK222" s="18"/>
      <c r="ALL222" s="18"/>
      <c r="ALM222" s="18"/>
      <c r="ALN222" s="18"/>
      <c r="ALO222" s="18"/>
      <c r="ALP222" s="18"/>
      <c r="ALQ222" s="18"/>
      <c r="ALR222" s="18"/>
      <c r="ALS222" s="18"/>
      <c r="ALT222" s="18"/>
      <c r="ALU222" s="18"/>
      <c r="ALV222" s="18"/>
      <c r="ALW222" s="18"/>
      <c r="ALX222" s="18"/>
      <c r="ALY222" s="18"/>
      <c r="ALZ222" s="18"/>
      <c r="AMA222" s="18"/>
      <c r="AMB222" s="18"/>
      <c r="AMC222" s="18"/>
      <c r="AMD222" s="18"/>
      <c r="AME222" s="18"/>
      <c r="AMF222" s="18"/>
      <c r="AMG222" s="18"/>
    </row>
    <row r="223" spans="1:1021" s="3" customFormat="1" ht="15" customHeight="1">
      <c r="A223" s="10">
        <v>213</v>
      </c>
      <c r="B223" s="21" t="s">
        <v>180</v>
      </c>
      <c r="C223" s="14" t="s">
        <v>19</v>
      </c>
      <c r="D223" s="10"/>
      <c r="E223" s="21" t="s">
        <v>24</v>
      </c>
      <c r="F223" s="22"/>
      <c r="G223" s="19" t="s">
        <v>25</v>
      </c>
      <c r="H223" s="80"/>
      <c r="I223" s="104"/>
      <c r="J223" s="104"/>
      <c r="K223" s="104"/>
      <c r="L223" s="104"/>
      <c r="M223" s="104"/>
      <c r="N223" s="104"/>
      <c r="O223" s="121"/>
      <c r="P223" s="121"/>
      <c r="Q223" s="104"/>
      <c r="R223" s="18"/>
    </row>
    <row r="224" spans="1:1021" s="3" customFormat="1" ht="15" customHeight="1">
      <c r="A224" s="10">
        <v>214</v>
      </c>
      <c r="B224" s="21" t="s">
        <v>181</v>
      </c>
      <c r="C224" s="14"/>
      <c r="D224" s="11"/>
      <c r="E224" s="21"/>
      <c r="F224" s="23"/>
      <c r="G224" s="19" t="s">
        <v>25</v>
      </c>
      <c r="H224" s="116"/>
      <c r="I224" s="87"/>
      <c r="J224" s="87"/>
      <c r="K224" s="87"/>
      <c r="L224" s="87"/>
      <c r="M224" s="87"/>
      <c r="N224" s="146"/>
      <c r="O224" s="147"/>
      <c r="P224" s="146"/>
      <c r="Q224" s="90"/>
    </row>
    <row r="225" spans="1:21" s="3" customFormat="1" ht="15" customHeight="1">
      <c r="A225" s="10">
        <v>215</v>
      </c>
      <c r="B225" s="29" t="s">
        <v>182</v>
      </c>
      <c r="C225" s="14"/>
      <c r="D225" s="10"/>
      <c r="E225" s="21"/>
      <c r="F225" s="22"/>
      <c r="G225" s="19" t="s">
        <v>22</v>
      </c>
      <c r="H225" s="92"/>
      <c r="I225" s="87"/>
      <c r="J225" s="87"/>
      <c r="K225" s="87"/>
      <c r="L225" s="87"/>
      <c r="M225" s="87"/>
      <c r="N225" s="146"/>
      <c r="O225" s="146"/>
      <c r="P225" s="146"/>
      <c r="Q225" s="90"/>
      <c r="R225" s="20"/>
      <c r="S225" s="20"/>
      <c r="U225" s="20"/>
    </row>
    <row r="226" spans="1:21" s="18" customFormat="1" ht="15" customHeight="1">
      <c r="A226" s="10">
        <v>216</v>
      </c>
      <c r="B226" s="21" t="s">
        <v>183</v>
      </c>
      <c r="C226" s="14" t="s">
        <v>19</v>
      </c>
      <c r="D226" s="10"/>
      <c r="E226" s="21" t="s">
        <v>24</v>
      </c>
      <c r="F226" s="22"/>
      <c r="G226" s="19" t="s">
        <v>22</v>
      </c>
      <c r="H226" s="92">
        <v>2</v>
      </c>
      <c r="I226" s="87"/>
      <c r="J226" s="87"/>
      <c r="K226" s="87"/>
      <c r="L226" s="87"/>
      <c r="M226" s="87"/>
      <c r="N226" s="146"/>
      <c r="O226" s="146"/>
      <c r="P226" s="146"/>
      <c r="Q226" s="90"/>
      <c r="R226" s="20"/>
      <c r="S226" s="20"/>
      <c r="U226" s="20"/>
    </row>
    <row r="227" spans="1:21" s="18" customFormat="1" ht="15" customHeight="1">
      <c r="A227" s="10">
        <v>217</v>
      </c>
      <c r="B227" s="21" t="s">
        <v>184</v>
      </c>
      <c r="C227" s="14"/>
      <c r="D227" s="10"/>
      <c r="E227" s="21"/>
      <c r="F227" s="23"/>
      <c r="G227" s="19" t="s">
        <v>22</v>
      </c>
      <c r="H227" s="92"/>
      <c r="I227" s="87"/>
      <c r="J227" s="87"/>
      <c r="K227" s="87"/>
      <c r="L227" s="87"/>
      <c r="M227" s="87"/>
      <c r="N227" s="146"/>
      <c r="O227" s="147"/>
      <c r="P227" s="146"/>
      <c r="Q227" s="90"/>
      <c r="R227" s="20"/>
      <c r="S227" s="20"/>
      <c r="U227" s="20"/>
    </row>
    <row r="228" spans="1:21" s="18" customFormat="1" ht="15" customHeight="1">
      <c r="A228" s="10">
        <v>218</v>
      </c>
      <c r="B228" s="21" t="s">
        <v>184</v>
      </c>
      <c r="C228" s="42" t="s">
        <v>19</v>
      </c>
      <c r="D228" s="43"/>
      <c r="E228" s="21" t="s">
        <v>24</v>
      </c>
      <c r="F228" s="52"/>
      <c r="G228" s="19" t="s">
        <v>25</v>
      </c>
      <c r="H228" s="167"/>
      <c r="I228" s="104"/>
      <c r="J228" s="104"/>
      <c r="K228" s="104"/>
      <c r="L228" s="104"/>
      <c r="M228" s="104"/>
      <c r="N228" s="104"/>
      <c r="O228" s="121"/>
      <c r="P228" s="104"/>
      <c r="Q228" s="104"/>
    </row>
    <row r="229" spans="1:21" s="3" customFormat="1" ht="15" customHeight="1">
      <c r="A229" s="10">
        <v>219</v>
      </c>
      <c r="B229" s="21" t="s">
        <v>185</v>
      </c>
      <c r="C229" s="14" t="s">
        <v>19</v>
      </c>
      <c r="D229" s="21"/>
      <c r="E229" s="21" t="s">
        <v>24</v>
      </c>
      <c r="F229" s="21"/>
      <c r="G229" s="19" t="s">
        <v>25</v>
      </c>
      <c r="H229" s="80"/>
      <c r="I229" s="84"/>
      <c r="J229" s="84"/>
      <c r="K229" s="94"/>
      <c r="L229" s="94"/>
      <c r="M229" s="84"/>
      <c r="N229" s="84"/>
      <c r="O229" s="84"/>
      <c r="P229" s="84"/>
      <c r="Q229" s="84"/>
    </row>
    <row r="230" spans="1:21" s="3" customFormat="1" ht="15" customHeight="1">
      <c r="A230" s="10">
        <v>220</v>
      </c>
      <c r="B230" s="21" t="s">
        <v>186</v>
      </c>
      <c r="C230" s="14"/>
      <c r="D230" s="21"/>
      <c r="E230" s="21"/>
      <c r="F230" s="22"/>
      <c r="G230" s="19" t="s">
        <v>22</v>
      </c>
      <c r="H230" s="92">
        <v>3</v>
      </c>
      <c r="I230" s="87"/>
      <c r="J230" s="87"/>
      <c r="K230" s="187"/>
      <c r="L230" s="187"/>
      <c r="M230" s="87"/>
      <c r="N230" s="87"/>
      <c r="O230" s="87"/>
      <c r="P230" s="87"/>
      <c r="Q230" s="90"/>
      <c r="R230" s="20"/>
      <c r="S230" s="20"/>
      <c r="U230" s="20"/>
    </row>
    <row r="231" spans="1:21" s="3" customFormat="1" ht="15" customHeight="1">
      <c r="A231" s="10">
        <v>221</v>
      </c>
      <c r="B231" s="21" t="s">
        <v>187</v>
      </c>
      <c r="C231" s="14" t="s">
        <v>19</v>
      </c>
      <c r="D231" s="10"/>
      <c r="E231" s="21" t="s">
        <v>188</v>
      </c>
      <c r="F231" s="23"/>
      <c r="G231" s="19" t="s">
        <v>22</v>
      </c>
      <c r="H231" s="92">
        <v>5</v>
      </c>
      <c r="I231" s="87"/>
      <c r="J231" s="87"/>
      <c r="K231" s="87"/>
      <c r="L231" s="87"/>
      <c r="M231" s="87"/>
      <c r="N231" s="87"/>
      <c r="O231" s="90"/>
      <c r="P231" s="90"/>
      <c r="Q231" s="90"/>
      <c r="R231" s="20"/>
      <c r="S231" s="20"/>
      <c r="U231" s="20"/>
    </row>
    <row r="232" spans="1:21" s="3" customFormat="1" ht="15" customHeight="1">
      <c r="A232" s="10">
        <v>222</v>
      </c>
      <c r="B232" s="21" t="s">
        <v>189</v>
      </c>
      <c r="C232" s="14"/>
      <c r="D232" s="10"/>
      <c r="E232" s="21"/>
      <c r="F232" s="23"/>
      <c r="G232" s="19" t="s">
        <v>25</v>
      </c>
      <c r="H232" s="80"/>
      <c r="I232" s="84"/>
      <c r="J232" s="84"/>
      <c r="K232" s="84"/>
      <c r="L232" s="84"/>
      <c r="M232" s="84"/>
      <c r="N232" s="84"/>
      <c r="O232" s="84"/>
      <c r="P232" s="84"/>
      <c r="Q232" s="138"/>
      <c r="R232" s="18"/>
    </row>
    <row r="233" spans="1:21" s="3" customFormat="1" ht="15" customHeight="1">
      <c r="A233" s="10">
        <v>223</v>
      </c>
      <c r="B233" s="21" t="s">
        <v>190</v>
      </c>
      <c r="C233" s="14" t="s">
        <v>19</v>
      </c>
      <c r="D233" s="10"/>
      <c r="E233" s="21" t="s">
        <v>24</v>
      </c>
      <c r="F233" s="23"/>
      <c r="G233" s="19" t="s">
        <v>22</v>
      </c>
      <c r="H233" s="92"/>
      <c r="I233" s="87"/>
      <c r="J233" s="87"/>
      <c r="K233" s="87"/>
      <c r="L233" s="87"/>
      <c r="M233" s="87"/>
      <c r="N233" s="87"/>
      <c r="O233" s="87"/>
      <c r="P233" s="87"/>
      <c r="Q233" s="90"/>
      <c r="R233" s="20"/>
      <c r="S233" s="20"/>
      <c r="U233" s="20"/>
    </row>
    <row r="234" spans="1:21" s="3" customFormat="1" ht="15" customHeight="1">
      <c r="A234" s="10">
        <v>224</v>
      </c>
      <c r="B234" s="21" t="s">
        <v>191</v>
      </c>
      <c r="C234" s="14" t="s">
        <v>19</v>
      </c>
      <c r="D234" s="10"/>
      <c r="E234" s="21" t="s">
        <v>24</v>
      </c>
      <c r="F234" s="23"/>
      <c r="G234" s="19" t="s">
        <v>22</v>
      </c>
      <c r="H234" s="92">
        <v>1</v>
      </c>
      <c r="I234" s="87"/>
      <c r="J234" s="87"/>
      <c r="K234" s="90"/>
      <c r="L234" s="90"/>
      <c r="M234" s="87"/>
      <c r="N234" s="87"/>
      <c r="O234" s="99"/>
      <c r="P234" s="99"/>
      <c r="Q234" s="90"/>
      <c r="R234" s="20"/>
      <c r="S234" s="20"/>
      <c r="U234" s="20"/>
    </row>
    <row r="235" spans="1:21" s="3" customFormat="1" ht="15" customHeight="1">
      <c r="A235" s="10">
        <v>225</v>
      </c>
      <c r="B235" s="21" t="s">
        <v>192</v>
      </c>
      <c r="C235" s="14"/>
      <c r="D235" s="10"/>
      <c r="E235" s="21"/>
      <c r="F235" s="22"/>
      <c r="G235" s="19" t="s">
        <v>33</v>
      </c>
      <c r="H235" s="80"/>
      <c r="I235" s="84"/>
      <c r="J235" s="84"/>
      <c r="K235" s="138"/>
      <c r="L235" s="138"/>
      <c r="M235" s="84"/>
      <c r="N235" s="84"/>
      <c r="O235" s="95"/>
      <c r="P235" s="84"/>
      <c r="Q235" s="138"/>
      <c r="R235" s="18"/>
    </row>
    <row r="236" spans="1:21" s="3" customFormat="1" ht="15" customHeight="1">
      <c r="A236" s="10">
        <v>226</v>
      </c>
      <c r="B236" s="21" t="s">
        <v>192</v>
      </c>
      <c r="C236" s="14"/>
      <c r="D236" s="10"/>
      <c r="E236" s="21"/>
      <c r="F236" s="23"/>
      <c r="G236" s="19" t="s">
        <v>25</v>
      </c>
      <c r="H236" s="80"/>
      <c r="I236" s="84"/>
      <c r="J236" s="84"/>
      <c r="K236" s="84"/>
      <c r="L236" s="84"/>
      <c r="M236" s="84"/>
      <c r="N236" s="84"/>
      <c r="O236" s="95"/>
      <c r="P236" s="95"/>
      <c r="Q236" s="138"/>
      <c r="R236" s="18"/>
    </row>
    <row r="237" spans="1:21" s="3" customFormat="1" ht="15" customHeight="1">
      <c r="A237" s="10">
        <v>227</v>
      </c>
      <c r="B237" s="21" t="s">
        <v>192</v>
      </c>
      <c r="C237" s="14"/>
      <c r="D237" s="10"/>
      <c r="E237" s="21"/>
      <c r="F237" s="23"/>
      <c r="G237" s="19" t="s">
        <v>22</v>
      </c>
      <c r="H237" s="92">
        <v>2</v>
      </c>
      <c r="I237" s="87"/>
      <c r="J237" s="87"/>
      <c r="K237" s="90"/>
      <c r="L237" s="90"/>
      <c r="M237" s="87"/>
      <c r="N237" s="87"/>
      <c r="O237" s="99"/>
      <c r="P237" s="99"/>
      <c r="Q237" s="90"/>
      <c r="R237" s="20"/>
      <c r="S237" s="20"/>
      <c r="U237" s="20"/>
    </row>
    <row r="238" spans="1:21" s="3" customFormat="1" ht="15" customHeight="1">
      <c r="A238" s="10">
        <v>228</v>
      </c>
      <c r="B238" s="21" t="s">
        <v>192</v>
      </c>
      <c r="C238" s="14"/>
      <c r="D238" s="10"/>
      <c r="E238" s="21"/>
      <c r="F238" s="23"/>
      <c r="G238" s="19" t="s">
        <v>47</v>
      </c>
      <c r="H238" s="92"/>
      <c r="I238" s="87"/>
      <c r="J238" s="87"/>
      <c r="K238" s="90"/>
      <c r="L238" s="90"/>
      <c r="M238" s="87"/>
      <c r="N238" s="87"/>
      <c r="O238" s="93"/>
      <c r="P238" s="93"/>
      <c r="Q238" s="90"/>
      <c r="R238" s="18"/>
    </row>
    <row r="239" spans="1:21" s="3" customFormat="1" ht="15" customHeight="1">
      <c r="A239" s="10">
        <v>229</v>
      </c>
      <c r="B239" s="21" t="s">
        <v>193</v>
      </c>
      <c r="C239" s="14"/>
      <c r="D239" s="10"/>
      <c r="E239" s="21"/>
      <c r="F239" s="22"/>
      <c r="G239" s="19" t="s">
        <v>25</v>
      </c>
      <c r="H239" s="80"/>
      <c r="I239" s="104"/>
      <c r="J239" s="104"/>
      <c r="K239" s="104"/>
      <c r="L239" s="104"/>
      <c r="M239" s="104"/>
      <c r="N239" s="104"/>
      <c r="O239" s="121"/>
      <c r="P239" s="104"/>
      <c r="Q239" s="104"/>
    </row>
    <row r="240" spans="1:21" s="3" customFormat="1" ht="15" customHeight="1">
      <c r="A240" s="10">
        <v>231</v>
      </c>
      <c r="B240" s="54" t="s">
        <v>194</v>
      </c>
      <c r="C240" s="14" t="s">
        <v>19</v>
      </c>
      <c r="D240" s="10"/>
      <c r="E240" s="35" t="s">
        <v>24</v>
      </c>
      <c r="F240" s="22"/>
      <c r="G240" s="19" t="s">
        <v>25</v>
      </c>
      <c r="H240" s="80"/>
      <c r="I240" s="104"/>
      <c r="J240" s="104"/>
      <c r="K240" s="104"/>
      <c r="L240" s="104"/>
      <c r="M240" s="104"/>
      <c r="N240" s="104"/>
      <c r="O240" s="104"/>
      <c r="P240" s="104"/>
      <c r="Q240" s="104"/>
      <c r="R240" s="18"/>
    </row>
    <row r="241" spans="1:1021" s="3" customFormat="1" ht="15" customHeight="1">
      <c r="A241" s="10">
        <v>232</v>
      </c>
      <c r="B241" s="21" t="s">
        <v>195</v>
      </c>
      <c r="C241" s="14" t="s">
        <v>19</v>
      </c>
      <c r="D241" s="10"/>
      <c r="E241" s="21" t="s">
        <v>196</v>
      </c>
      <c r="F241" s="23"/>
      <c r="G241" s="19" t="s">
        <v>22</v>
      </c>
      <c r="H241" s="92">
        <v>4</v>
      </c>
      <c r="I241" s="87"/>
      <c r="J241" s="87"/>
      <c r="K241" s="87"/>
      <c r="L241" s="87"/>
      <c r="M241" s="87"/>
      <c r="N241" s="87"/>
      <c r="O241" s="90"/>
      <c r="P241" s="90"/>
      <c r="Q241" s="90"/>
      <c r="R241" s="20"/>
      <c r="S241" s="20"/>
      <c r="U241" s="20"/>
    </row>
    <row r="242" spans="1:1021" s="3" customFormat="1" ht="15" customHeight="1">
      <c r="A242" s="10">
        <v>233</v>
      </c>
      <c r="B242" s="21" t="s">
        <v>197</v>
      </c>
      <c r="C242" s="14" t="s">
        <v>54</v>
      </c>
      <c r="D242" s="10" t="s">
        <v>69</v>
      </c>
      <c r="E242" s="21" t="s">
        <v>24</v>
      </c>
      <c r="F242" s="23"/>
      <c r="G242" s="19" t="s">
        <v>22</v>
      </c>
      <c r="H242" s="92"/>
      <c r="I242" s="87"/>
      <c r="J242" s="87"/>
      <c r="K242" s="87"/>
      <c r="L242" s="87"/>
      <c r="M242" s="87"/>
      <c r="N242" s="87"/>
      <c r="O242" s="93"/>
      <c r="P242" s="93"/>
      <c r="Q242" s="90"/>
      <c r="R242" s="20"/>
      <c r="S242" s="20"/>
      <c r="U242" s="20"/>
    </row>
    <row r="243" spans="1:1021" s="3" customFormat="1" ht="15" customHeight="1">
      <c r="A243" s="10">
        <v>234</v>
      </c>
      <c r="B243" s="21" t="s">
        <v>197</v>
      </c>
      <c r="C243" s="14" t="s">
        <v>54</v>
      </c>
      <c r="D243" s="10" t="s">
        <v>69</v>
      </c>
      <c r="E243" s="21" t="s">
        <v>24</v>
      </c>
      <c r="F243" s="21"/>
      <c r="G243" s="19" t="s">
        <v>25</v>
      </c>
      <c r="H243" s="96"/>
      <c r="I243" s="97"/>
      <c r="J243" s="97"/>
      <c r="K243" s="97"/>
      <c r="L243" s="97"/>
      <c r="M243" s="84"/>
      <c r="N243" s="170"/>
      <c r="O243" s="188"/>
      <c r="P243" s="188"/>
      <c r="Q243" s="84"/>
      <c r="R243" s="18"/>
    </row>
    <row r="244" spans="1:1021" s="3" customFormat="1" ht="15" customHeight="1">
      <c r="A244" s="10">
        <v>235</v>
      </c>
      <c r="B244" s="21" t="s">
        <v>198</v>
      </c>
      <c r="C244" s="14" t="s">
        <v>19</v>
      </c>
      <c r="D244" s="10"/>
      <c r="E244" s="21" t="s">
        <v>199</v>
      </c>
      <c r="F244" s="23"/>
      <c r="G244" s="19" t="s">
        <v>22</v>
      </c>
      <c r="H244" s="92"/>
      <c r="I244" s="87"/>
      <c r="J244" s="87"/>
      <c r="K244" s="87"/>
      <c r="L244" s="87"/>
      <c r="M244" s="87"/>
      <c r="N244" s="87"/>
      <c r="O244" s="90"/>
      <c r="P244" s="90"/>
      <c r="Q244" s="90"/>
      <c r="R244" s="20"/>
      <c r="S244" s="20"/>
      <c r="U244" s="20"/>
    </row>
    <row r="245" spans="1:1021" s="3" customFormat="1" ht="15" customHeight="1">
      <c r="A245" s="10">
        <v>236</v>
      </c>
      <c r="B245" s="21" t="s">
        <v>192</v>
      </c>
      <c r="C245" s="14"/>
      <c r="D245" s="10"/>
      <c r="E245" s="21"/>
      <c r="F245" s="23"/>
      <c r="G245" s="19" t="s">
        <v>21</v>
      </c>
      <c r="H245" s="92"/>
      <c r="I245" s="87"/>
      <c r="J245" s="87"/>
      <c r="K245" s="87"/>
      <c r="L245" s="87"/>
      <c r="M245" s="87"/>
      <c r="N245" s="87"/>
      <c r="O245" s="99"/>
      <c r="P245" s="99"/>
      <c r="Q245" s="90"/>
    </row>
    <row r="246" spans="1:1021" s="3" customFormat="1" ht="15" customHeight="1">
      <c r="A246" s="10">
        <v>237</v>
      </c>
      <c r="B246" s="21" t="s">
        <v>198</v>
      </c>
      <c r="C246" s="14" t="s">
        <v>19</v>
      </c>
      <c r="D246" s="10"/>
      <c r="E246" s="21" t="s">
        <v>199</v>
      </c>
      <c r="F246" s="22"/>
      <c r="G246" s="19" t="s">
        <v>21</v>
      </c>
      <c r="H246" s="80"/>
      <c r="I246" s="115"/>
      <c r="J246" s="127"/>
      <c r="K246" s="143"/>
      <c r="L246" s="143"/>
      <c r="M246" s="127"/>
      <c r="N246" s="84"/>
      <c r="O246" s="95"/>
      <c r="P246" s="95"/>
      <c r="Q246" s="84"/>
      <c r="R246" s="18"/>
    </row>
    <row r="247" spans="1:1021" s="3" customFormat="1" ht="15" customHeight="1">
      <c r="A247" s="10">
        <v>239</v>
      </c>
      <c r="B247" s="21" t="s">
        <v>200</v>
      </c>
      <c r="C247" s="14" t="s">
        <v>19</v>
      </c>
      <c r="D247" s="10"/>
      <c r="E247" s="21" t="s">
        <v>78</v>
      </c>
      <c r="F247" s="34"/>
      <c r="G247" s="19" t="s">
        <v>47</v>
      </c>
      <c r="H247" s="80"/>
      <c r="I247" s="189"/>
      <c r="J247" s="190"/>
      <c r="K247" s="191"/>
      <c r="L247" s="191"/>
      <c r="M247" s="190"/>
      <c r="N247" s="190"/>
      <c r="O247" s="192"/>
      <c r="P247" s="193"/>
      <c r="Q247" s="194"/>
    </row>
    <row r="248" spans="1:1021" s="3" customFormat="1" ht="15" customHeight="1">
      <c r="A248" s="10">
        <v>240</v>
      </c>
      <c r="B248" s="21" t="s">
        <v>201</v>
      </c>
      <c r="C248" s="14" t="s">
        <v>19</v>
      </c>
      <c r="D248" s="10"/>
      <c r="E248" s="21"/>
      <c r="F248" s="44"/>
      <c r="G248" s="19" t="s">
        <v>22</v>
      </c>
      <c r="H248" s="92">
        <v>3</v>
      </c>
      <c r="I248" s="87"/>
      <c r="J248" s="87"/>
      <c r="K248" s="90"/>
      <c r="L248" s="90"/>
      <c r="M248" s="87"/>
      <c r="N248" s="175"/>
      <c r="O248" s="175"/>
      <c r="P248" s="175"/>
      <c r="Q248" s="90"/>
      <c r="R248" s="20"/>
      <c r="S248" s="20"/>
      <c r="U248" s="20"/>
    </row>
    <row r="249" spans="1:1021" s="3" customFormat="1" ht="15" customHeight="1">
      <c r="A249" s="10">
        <v>241</v>
      </c>
      <c r="B249" s="55" t="s">
        <v>201</v>
      </c>
      <c r="C249" s="14" t="s">
        <v>19</v>
      </c>
      <c r="D249" s="43"/>
      <c r="E249" s="35"/>
      <c r="F249" s="56"/>
      <c r="G249" s="19" t="s">
        <v>25</v>
      </c>
      <c r="H249" s="195"/>
      <c r="I249" s="104"/>
      <c r="J249" s="104"/>
      <c r="K249" s="104"/>
      <c r="L249" s="104"/>
      <c r="M249" s="104"/>
      <c r="N249" s="104"/>
      <c r="O249" s="121"/>
      <c r="P249" s="104"/>
      <c r="Q249" s="84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  <c r="JL249" s="18"/>
      <c r="JM249" s="18"/>
      <c r="JN249" s="18"/>
      <c r="JO249" s="18"/>
      <c r="JP249" s="18"/>
      <c r="JQ249" s="18"/>
      <c r="JR249" s="18"/>
      <c r="JS249" s="18"/>
      <c r="JT249" s="18"/>
      <c r="JU249" s="18"/>
      <c r="JV249" s="18"/>
      <c r="JW249" s="18"/>
      <c r="JX249" s="18"/>
      <c r="JY249" s="18"/>
      <c r="JZ249" s="18"/>
      <c r="KA249" s="18"/>
      <c r="KB249" s="18"/>
      <c r="KC249" s="18"/>
      <c r="KD249" s="18"/>
      <c r="KE249" s="18"/>
      <c r="KF249" s="18"/>
      <c r="KG249" s="18"/>
      <c r="KH249" s="18"/>
      <c r="KI249" s="18"/>
      <c r="KJ249" s="18"/>
      <c r="KK249" s="18"/>
      <c r="KL249" s="18"/>
      <c r="KM249" s="18"/>
      <c r="KN249" s="18"/>
      <c r="KO249" s="18"/>
      <c r="KP249" s="18"/>
      <c r="KQ249" s="18"/>
      <c r="KR249" s="18"/>
      <c r="KS249" s="18"/>
      <c r="KT249" s="18"/>
      <c r="KU249" s="18"/>
      <c r="KV249" s="18"/>
      <c r="KW249" s="18"/>
      <c r="KX249" s="18"/>
      <c r="KY249" s="18"/>
      <c r="KZ249" s="18"/>
      <c r="LA249" s="18"/>
      <c r="LB249" s="18"/>
      <c r="LC249" s="18"/>
      <c r="LD249" s="18"/>
      <c r="LE249" s="18"/>
      <c r="LF249" s="18"/>
      <c r="LG249" s="18"/>
      <c r="LH249" s="18"/>
      <c r="LI249" s="18"/>
      <c r="LJ249" s="18"/>
      <c r="LK249" s="18"/>
      <c r="LL249" s="18"/>
      <c r="LM249" s="18"/>
      <c r="LN249" s="18"/>
      <c r="LO249" s="18"/>
      <c r="LP249" s="18"/>
      <c r="LQ249" s="18"/>
      <c r="LR249" s="18"/>
      <c r="LS249" s="18"/>
      <c r="LT249" s="18"/>
      <c r="LU249" s="18"/>
      <c r="LV249" s="18"/>
      <c r="LW249" s="18"/>
      <c r="LX249" s="18"/>
      <c r="LY249" s="18"/>
      <c r="LZ249" s="18"/>
      <c r="MA249" s="18"/>
      <c r="MB249" s="18"/>
      <c r="MC249" s="18"/>
      <c r="MD249" s="18"/>
      <c r="ME249" s="18"/>
      <c r="MF249" s="18"/>
      <c r="MG249" s="18"/>
      <c r="MH249" s="18"/>
      <c r="MI249" s="18"/>
      <c r="MJ249" s="18"/>
      <c r="MK249" s="18"/>
      <c r="ML249" s="18"/>
      <c r="MM249" s="18"/>
      <c r="MN249" s="18"/>
      <c r="MO249" s="18"/>
      <c r="MP249" s="18"/>
      <c r="MQ249" s="18"/>
      <c r="MR249" s="18"/>
      <c r="MS249" s="18"/>
      <c r="MT249" s="18"/>
      <c r="MU249" s="18"/>
      <c r="MV249" s="18"/>
      <c r="MW249" s="18"/>
      <c r="MX249" s="18"/>
      <c r="MY249" s="18"/>
      <c r="MZ249" s="18"/>
      <c r="NA249" s="18"/>
      <c r="NB249" s="18"/>
      <c r="NC249" s="18"/>
      <c r="ND249" s="18"/>
      <c r="NE249" s="18"/>
      <c r="NF249" s="18"/>
      <c r="NG249" s="18"/>
      <c r="NH249" s="18"/>
      <c r="NI249" s="18"/>
      <c r="NJ249" s="18"/>
      <c r="NK249" s="18"/>
      <c r="NL249" s="18"/>
      <c r="NM249" s="18"/>
      <c r="NN249" s="18"/>
      <c r="NO249" s="18"/>
      <c r="NP249" s="18"/>
      <c r="NQ249" s="18"/>
      <c r="NR249" s="18"/>
      <c r="NS249" s="18"/>
      <c r="NT249" s="18"/>
      <c r="NU249" s="18"/>
      <c r="NV249" s="18"/>
      <c r="NW249" s="18"/>
      <c r="NX249" s="18"/>
      <c r="NY249" s="18"/>
      <c r="NZ249" s="18"/>
      <c r="OA249" s="18"/>
      <c r="OB249" s="18"/>
      <c r="OC249" s="18"/>
      <c r="OD249" s="18"/>
      <c r="OE249" s="18"/>
      <c r="OF249" s="18"/>
      <c r="OG249" s="18"/>
      <c r="OH249" s="18"/>
      <c r="OI249" s="18"/>
      <c r="OJ249" s="18"/>
      <c r="OK249" s="18"/>
      <c r="OL249" s="18"/>
      <c r="OM249" s="18"/>
      <c r="ON249" s="18"/>
      <c r="OO249" s="18"/>
      <c r="OP249" s="18"/>
      <c r="OQ249" s="18"/>
      <c r="OR249" s="18"/>
      <c r="OS249" s="18"/>
      <c r="OT249" s="18"/>
      <c r="OU249" s="18"/>
      <c r="OV249" s="18"/>
      <c r="OW249" s="18"/>
      <c r="OX249" s="18"/>
      <c r="OY249" s="18"/>
      <c r="OZ249" s="18"/>
      <c r="PA249" s="18"/>
      <c r="PB249" s="18"/>
      <c r="PC249" s="18"/>
      <c r="PD249" s="18"/>
      <c r="PE249" s="18"/>
      <c r="PF249" s="18"/>
      <c r="PG249" s="18"/>
      <c r="PH249" s="18"/>
      <c r="PI249" s="18"/>
      <c r="PJ249" s="18"/>
      <c r="PK249" s="18"/>
      <c r="PL249" s="18"/>
      <c r="PM249" s="18"/>
      <c r="PN249" s="18"/>
      <c r="PO249" s="18"/>
      <c r="PP249" s="18"/>
      <c r="PQ249" s="18"/>
      <c r="PR249" s="18"/>
      <c r="PS249" s="18"/>
      <c r="PT249" s="18"/>
      <c r="PU249" s="18"/>
      <c r="PV249" s="18"/>
      <c r="PW249" s="18"/>
      <c r="PX249" s="18"/>
      <c r="PY249" s="18"/>
      <c r="PZ249" s="18"/>
      <c r="QA249" s="18"/>
      <c r="QB249" s="18"/>
      <c r="QC249" s="18"/>
      <c r="QD249" s="18"/>
      <c r="QE249" s="18"/>
      <c r="QF249" s="18"/>
      <c r="QG249" s="18"/>
      <c r="QH249" s="18"/>
      <c r="QI249" s="18"/>
      <c r="QJ249" s="18"/>
      <c r="QK249" s="18"/>
      <c r="QL249" s="18"/>
      <c r="QM249" s="18"/>
      <c r="QN249" s="18"/>
      <c r="QO249" s="18"/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/>
      <c r="RG249" s="18"/>
      <c r="RH249" s="18"/>
      <c r="RI249" s="18"/>
      <c r="RJ249" s="18"/>
      <c r="RK249" s="18"/>
      <c r="RL249" s="18"/>
      <c r="RM249" s="18"/>
      <c r="RN249" s="18"/>
      <c r="RO249" s="18"/>
      <c r="RP249" s="18"/>
      <c r="RQ249" s="18"/>
      <c r="RR249" s="18"/>
      <c r="RS249" s="18"/>
      <c r="RT249" s="18"/>
      <c r="RU249" s="18"/>
      <c r="RV249" s="18"/>
      <c r="RW249" s="18"/>
      <c r="RX249" s="18"/>
      <c r="RY249" s="18"/>
      <c r="RZ249" s="18"/>
      <c r="SA249" s="18"/>
      <c r="SB249" s="18"/>
      <c r="SC249" s="18"/>
      <c r="SD249" s="18"/>
      <c r="SE249" s="18"/>
      <c r="SF249" s="18"/>
      <c r="SG249" s="18"/>
      <c r="SH249" s="18"/>
      <c r="SI249" s="18"/>
      <c r="SJ249" s="18"/>
      <c r="SK249" s="18"/>
      <c r="SL249" s="18"/>
      <c r="SM249" s="18"/>
      <c r="SN249" s="18"/>
      <c r="SO249" s="18"/>
      <c r="SP249" s="18"/>
      <c r="SQ249" s="18"/>
      <c r="SR249" s="18"/>
      <c r="SS249" s="18"/>
      <c r="ST249" s="18"/>
      <c r="SU249" s="18"/>
      <c r="SV249" s="18"/>
      <c r="SW249" s="18"/>
      <c r="SX249" s="18"/>
      <c r="SY249" s="18"/>
      <c r="SZ249" s="18"/>
      <c r="TA249" s="18"/>
      <c r="TB249" s="18"/>
      <c r="TC249" s="18"/>
      <c r="TD249" s="18"/>
      <c r="TE249" s="18"/>
      <c r="TF249" s="18"/>
      <c r="TG249" s="18"/>
      <c r="TH249" s="18"/>
      <c r="TI249" s="18"/>
      <c r="TJ249" s="18"/>
      <c r="TK249" s="18"/>
      <c r="TL249" s="18"/>
      <c r="TM249" s="18"/>
      <c r="TN249" s="18"/>
      <c r="TO249" s="18"/>
      <c r="TP249" s="18"/>
      <c r="TQ249" s="18"/>
      <c r="TR249" s="18"/>
      <c r="TS249" s="18"/>
      <c r="TT249" s="18"/>
      <c r="TU249" s="18"/>
      <c r="TV249" s="18"/>
      <c r="TW249" s="18"/>
      <c r="TX249" s="18"/>
      <c r="TY249" s="18"/>
      <c r="TZ249" s="18"/>
      <c r="UA249" s="18"/>
      <c r="UB249" s="18"/>
      <c r="UC249" s="18"/>
      <c r="UD249" s="18"/>
      <c r="UE249" s="18"/>
      <c r="UF249" s="18"/>
      <c r="UG249" s="18"/>
      <c r="UH249" s="18"/>
      <c r="UI249" s="18"/>
      <c r="UJ249" s="18"/>
      <c r="UK249" s="18"/>
      <c r="UL249" s="18"/>
      <c r="UM249" s="18"/>
      <c r="UN249" s="18"/>
      <c r="UO249" s="18"/>
      <c r="UP249" s="18"/>
      <c r="UQ249" s="18"/>
      <c r="UR249" s="18"/>
      <c r="US249" s="18"/>
      <c r="UT249" s="18"/>
      <c r="UU249" s="18"/>
      <c r="UV249" s="18"/>
      <c r="UW249" s="18"/>
      <c r="UX249" s="18"/>
      <c r="UY249" s="18"/>
      <c r="UZ249" s="18"/>
      <c r="VA249" s="18"/>
      <c r="VB249" s="18"/>
      <c r="VC249" s="18"/>
      <c r="VD249" s="18"/>
      <c r="VE249" s="18"/>
      <c r="VF249" s="18"/>
      <c r="VG249" s="18"/>
      <c r="VH249" s="18"/>
      <c r="VI249" s="18"/>
      <c r="VJ249" s="18"/>
      <c r="VK249" s="18"/>
      <c r="VL249" s="18"/>
      <c r="VM249" s="18"/>
      <c r="VN249" s="18"/>
      <c r="VO249" s="18"/>
      <c r="VP249" s="18"/>
      <c r="VQ249" s="18"/>
      <c r="VR249" s="18"/>
      <c r="VS249" s="18"/>
      <c r="VT249" s="18"/>
      <c r="VU249" s="18"/>
      <c r="VV249" s="18"/>
      <c r="VW249" s="18"/>
      <c r="VX249" s="18"/>
      <c r="VY249" s="18"/>
      <c r="VZ249" s="18"/>
      <c r="WA249" s="18"/>
      <c r="WB249" s="18"/>
      <c r="WC249" s="18"/>
      <c r="WD249" s="18"/>
      <c r="WE249" s="18"/>
      <c r="WF249" s="18"/>
      <c r="WG249" s="18"/>
      <c r="WH249" s="18"/>
      <c r="WI249" s="18"/>
      <c r="WJ249" s="18"/>
      <c r="WK249" s="18"/>
      <c r="WL249" s="18"/>
      <c r="WM249" s="18"/>
      <c r="WN249" s="18"/>
      <c r="WO249" s="18"/>
      <c r="WP249" s="18"/>
      <c r="WQ249" s="18"/>
      <c r="WR249" s="18"/>
      <c r="WS249" s="18"/>
      <c r="WT249" s="18"/>
      <c r="WU249" s="18"/>
      <c r="WV249" s="18"/>
      <c r="WW249" s="18"/>
      <c r="WX249" s="18"/>
      <c r="WY249" s="18"/>
      <c r="WZ249" s="18"/>
      <c r="XA249" s="18"/>
      <c r="XB249" s="18"/>
      <c r="XC249" s="18"/>
      <c r="XD249" s="18"/>
      <c r="XE249" s="18"/>
      <c r="XF249" s="18"/>
      <c r="XG249" s="18"/>
      <c r="XH249" s="18"/>
      <c r="XI249" s="18"/>
      <c r="XJ249" s="18"/>
      <c r="XK249" s="18"/>
      <c r="XL249" s="18"/>
      <c r="XM249" s="18"/>
      <c r="XN249" s="18"/>
      <c r="XO249" s="18"/>
      <c r="XP249" s="18"/>
      <c r="XQ249" s="18"/>
      <c r="XR249" s="18"/>
      <c r="XS249" s="18"/>
      <c r="XT249" s="18"/>
      <c r="XU249" s="18"/>
      <c r="XV249" s="18"/>
      <c r="XW249" s="18"/>
      <c r="XX249" s="18"/>
      <c r="XY249" s="18"/>
      <c r="XZ249" s="18"/>
      <c r="YA249" s="18"/>
      <c r="YB249" s="18"/>
      <c r="YC249" s="18"/>
      <c r="YD249" s="18"/>
      <c r="YE249" s="18"/>
      <c r="YF249" s="18"/>
      <c r="YG249" s="18"/>
      <c r="YH249" s="18"/>
      <c r="YI249" s="18"/>
      <c r="YJ249" s="18"/>
      <c r="YK249" s="18"/>
      <c r="YL249" s="18"/>
      <c r="YM249" s="18"/>
      <c r="YN249" s="18"/>
      <c r="YO249" s="18"/>
      <c r="YP249" s="18"/>
      <c r="YQ249" s="18"/>
      <c r="YR249" s="18"/>
      <c r="YS249" s="18"/>
      <c r="YT249" s="18"/>
      <c r="YU249" s="18"/>
      <c r="YV249" s="18"/>
      <c r="YW249" s="18"/>
      <c r="YX249" s="18"/>
      <c r="YY249" s="18"/>
      <c r="YZ249" s="18"/>
      <c r="ZA249" s="18"/>
      <c r="ZB249" s="18"/>
      <c r="ZC249" s="18"/>
      <c r="ZD249" s="18"/>
      <c r="ZE249" s="18"/>
      <c r="ZF249" s="18"/>
      <c r="ZG249" s="18"/>
      <c r="ZH249" s="18"/>
      <c r="ZI249" s="18"/>
      <c r="ZJ249" s="18"/>
      <c r="ZK249" s="18"/>
      <c r="ZL249" s="18"/>
      <c r="ZM249" s="18"/>
      <c r="ZN249" s="18"/>
      <c r="ZO249" s="18"/>
      <c r="ZP249" s="18"/>
      <c r="ZQ249" s="18"/>
      <c r="ZR249" s="18"/>
      <c r="ZS249" s="18"/>
      <c r="ZT249" s="18"/>
      <c r="ZU249" s="18"/>
      <c r="ZV249" s="18"/>
      <c r="ZW249" s="18"/>
      <c r="ZX249" s="18"/>
      <c r="ZY249" s="18"/>
      <c r="ZZ249" s="18"/>
      <c r="AAA249" s="18"/>
      <c r="AAB249" s="18"/>
      <c r="AAC249" s="18"/>
      <c r="AAD249" s="18"/>
      <c r="AAE249" s="18"/>
      <c r="AAF249" s="18"/>
      <c r="AAG249" s="18"/>
      <c r="AAH249" s="18"/>
      <c r="AAI249" s="18"/>
      <c r="AAJ249" s="18"/>
      <c r="AAK249" s="18"/>
      <c r="AAL249" s="18"/>
      <c r="AAM249" s="18"/>
      <c r="AAN249" s="18"/>
      <c r="AAO249" s="18"/>
      <c r="AAP249" s="18"/>
      <c r="AAQ249" s="18"/>
      <c r="AAR249" s="18"/>
      <c r="AAS249" s="18"/>
      <c r="AAT249" s="18"/>
      <c r="AAU249" s="18"/>
      <c r="AAV249" s="18"/>
      <c r="AAW249" s="18"/>
      <c r="AAX249" s="18"/>
      <c r="AAY249" s="18"/>
      <c r="AAZ249" s="18"/>
      <c r="ABA249" s="18"/>
      <c r="ABB249" s="18"/>
      <c r="ABC249" s="18"/>
      <c r="ABD249" s="18"/>
      <c r="ABE249" s="18"/>
      <c r="ABF249" s="18"/>
      <c r="ABG249" s="18"/>
      <c r="ABH249" s="18"/>
      <c r="ABI249" s="18"/>
      <c r="ABJ249" s="18"/>
      <c r="ABK249" s="18"/>
      <c r="ABL249" s="18"/>
      <c r="ABM249" s="18"/>
      <c r="ABN249" s="18"/>
      <c r="ABO249" s="18"/>
      <c r="ABP249" s="18"/>
      <c r="ABQ249" s="18"/>
      <c r="ABR249" s="18"/>
      <c r="ABS249" s="18"/>
      <c r="ABT249" s="18"/>
      <c r="ABU249" s="18"/>
      <c r="ABV249" s="18"/>
      <c r="ABW249" s="18"/>
      <c r="ABX249" s="18"/>
      <c r="ABY249" s="18"/>
      <c r="ABZ249" s="18"/>
      <c r="ACA249" s="18"/>
      <c r="ACB249" s="18"/>
      <c r="ACC249" s="18"/>
      <c r="ACD249" s="18"/>
      <c r="ACE249" s="18"/>
      <c r="ACF249" s="18"/>
      <c r="ACG249" s="18"/>
      <c r="ACH249" s="18"/>
      <c r="ACI249" s="18"/>
      <c r="ACJ249" s="18"/>
      <c r="ACK249" s="18"/>
      <c r="ACL249" s="18"/>
      <c r="ACM249" s="18"/>
      <c r="ACN249" s="18"/>
      <c r="ACO249" s="18"/>
      <c r="ACP249" s="18"/>
      <c r="ACQ249" s="18"/>
      <c r="ACR249" s="18"/>
      <c r="ACS249" s="18"/>
      <c r="ACT249" s="18"/>
      <c r="ACU249" s="18"/>
      <c r="ACV249" s="18"/>
      <c r="ACW249" s="18"/>
      <c r="ACX249" s="18"/>
      <c r="ACY249" s="18"/>
      <c r="ACZ249" s="18"/>
      <c r="ADA249" s="18"/>
      <c r="ADB249" s="18"/>
      <c r="ADC249" s="18"/>
      <c r="ADD249" s="18"/>
      <c r="ADE249" s="18"/>
      <c r="ADF249" s="18"/>
      <c r="ADG249" s="18"/>
      <c r="ADH249" s="18"/>
      <c r="ADI249" s="18"/>
      <c r="ADJ249" s="18"/>
      <c r="ADK249" s="18"/>
      <c r="ADL249" s="18"/>
      <c r="ADM249" s="18"/>
      <c r="ADN249" s="18"/>
      <c r="ADO249" s="18"/>
      <c r="ADP249" s="18"/>
      <c r="ADQ249" s="18"/>
      <c r="ADR249" s="18"/>
      <c r="ADS249" s="18"/>
      <c r="ADT249" s="18"/>
      <c r="ADU249" s="18"/>
      <c r="ADV249" s="18"/>
      <c r="ADW249" s="18"/>
      <c r="ADX249" s="18"/>
      <c r="ADY249" s="18"/>
      <c r="ADZ249" s="18"/>
      <c r="AEA249" s="18"/>
      <c r="AEB249" s="18"/>
      <c r="AEC249" s="18"/>
      <c r="AED249" s="18"/>
      <c r="AEE249" s="18"/>
      <c r="AEF249" s="18"/>
      <c r="AEG249" s="18"/>
      <c r="AEH249" s="18"/>
      <c r="AEI249" s="18"/>
      <c r="AEJ249" s="18"/>
      <c r="AEK249" s="18"/>
      <c r="AEL249" s="18"/>
      <c r="AEM249" s="18"/>
      <c r="AEN249" s="18"/>
      <c r="AEO249" s="18"/>
      <c r="AEP249" s="18"/>
      <c r="AEQ249" s="18"/>
      <c r="AER249" s="18"/>
      <c r="AES249" s="18"/>
      <c r="AET249" s="18"/>
      <c r="AEU249" s="18"/>
      <c r="AEV249" s="18"/>
      <c r="AEW249" s="18"/>
      <c r="AEX249" s="18"/>
      <c r="AEY249" s="18"/>
      <c r="AEZ249" s="18"/>
      <c r="AFA249" s="18"/>
      <c r="AFB249" s="18"/>
      <c r="AFC249" s="18"/>
      <c r="AFD249" s="18"/>
      <c r="AFE249" s="18"/>
      <c r="AFF249" s="18"/>
      <c r="AFG249" s="18"/>
      <c r="AFH249" s="18"/>
      <c r="AFI249" s="18"/>
      <c r="AFJ249" s="18"/>
      <c r="AFK249" s="18"/>
      <c r="AFL249" s="18"/>
      <c r="AFM249" s="18"/>
      <c r="AFN249" s="18"/>
      <c r="AFO249" s="18"/>
      <c r="AFP249" s="18"/>
      <c r="AFQ249" s="18"/>
      <c r="AFR249" s="18"/>
      <c r="AFS249" s="18"/>
      <c r="AFT249" s="18"/>
      <c r="AFU249" s="18"/>
      <c r="AFV249" s="18"/>
      <c r="AFW249" s="18"/>
      <c r="AFX249" s="18"/>
      <c r="AFY249" s="18"/>
      <c r="AFZ249" s="18"/>
      <c r="AGA249" s="18"/>
      <c r="AGB249" s="18"/>
      <c r="AGC249" s="18"/>
      <c r="AGD249" s="18"/>
      <c r="AGE249" s="18"/>
      <c r="AGF249" s="18"/>
      <c r="AGG249" s="18"/>
      <c r="AGH249" s="18"/>
      <c r="AGI249" s="18"/>
      <c r="AGJ249" s="18"/>
      <c r="AGK249" s="18"/>
      <c r="AGL249" s="18"/>
      <c r="AGM249" s="18"/>
      <c r="AGN249" s="18"/>
      <c r="AGO249" s="18"/>
      <c r="AGP249" s="18"/>
      <c r="AGQ249" s="18"/>
      <c r="AGR249" s="18"/>
      <c r="AGS249" s="18"/>
      <c r="AGT249" s="18"/>
      <c r="AGU249" s="18"/>
      <c r="AGV249" s="18"/>
      <c r="AGW249" s="18"/>
      <c r="AGX249" s="18"/>
      <c r="AGY249" s="18"/>
      <c r="AGZ249" s="18"/>
      <c r="AHA249" s="18"/>
      <c r="AHB249" s="18"/>
      <c r="AHC249" s="18"/>
      <c r="AHD249" s="18"/>
      <c r="AHE249" s="18"/>
      <c r="AHF249" s="18"/>
      <c r="AHG249" s="18"/>
      <c r="AHH249" s="18"/>
      <c r="AHI249" s="18"/>
      <c r="AHJ249" s="18"/>
      <c r="AHK249" s="18"/>
      <c r="AHL249" s="18"/>
      <c r="AHM249" s="18"/>
      <c r="AHN249" s="18"/>
      <c r="AHO249" s="18"/>
      <c r="AHP249" s="18"/>
      <c r="AHQ249" s="18"/>
      <c r="AHR249" s="18"/>
      <c r="AHS249" s="18"/>
      <c r="AHT249" s="18"/>
      <c r="AHU249" s="18"/>
      <c r="AHV249" s="18"/>
      <c r="AHW249" s="18"/>
      <c r="AHX249" s="18"/>
      <c r="AHY249" s="18"/>
      <c r="AHZ249" s="18"/>
      <c r="AIA249" s="18"/>
      <c r="AIB249" s="18"/>
      <c r="AIC249" s="18"/>
      <c r="AID249" s="18"/>
      <c r="AIE249" s="18"/>
      <c r="AIF249" s="18"/>
      <c r="AIG249" s="18"/>
      <c r="AIH249" s="18"/>
      <c r="AII249" s="18"/>
      <c r="AIJ249" s="18"/>
      <c r="AIK249" s="18"/>
      <c r="AIL249" s="18"/>
      <c r="AIM249" s="18"/>
      <c r="AIN249" s="18"/>
      <c r="AIO249" s="18"/>
      <c r="AIP249" s="18"/>
      <c r="AIQ249" s="18"/>
      <c r="AIR249" s="18"/>
      <c r="AIS249" s="18"/>
      <c r="AIT249" s="18"/>
      <c r="AIU249" s="18"/>
      <c r="AIV249" s="18"/>
      <c r="AIW249" s="18"/>
      <c r="AIX249" s="18"/>
      <c r="AIY249" s="18"/>
      <c r="AIZ249" s="18"/>
      <c r="AJA249" s="18"/>
      <c r="AJB249" s="18"/>
      <c r="AJC249" s="18"/>
      <c r="AJD249" s="18"/>
      <c r="AJE249" s="18"/>
      <c r="AJF249" s="18"/>
      <c r="AJG249" s="18"/>
      <c r="AJH249" s="18"/>
      <c r="AJI249" s="18"/>
      <c r="AJJ249" s="18"/>
      <c r="AJK249" s="18"/>
      <c r="AJL249" s="18"/>
      <c r="AJM249" s="18"/>
      <c r="AJN249" s="18"/>
      <c r="AJO249" s="18"/>
      <c r="AJP249" s="18"/>
      <c r="AJQ249" s="18"/>
      <c r="AJR249" s="18"/>
      <c r="AJS249" s="18"/>
      <c r="AJT249" s="18"/>
      <c r="AJU249" s="18"/>
      <c r="AJV249" s="18"/>
      <c r="AJW249" s="18"/>
      <c r="AJX249" s="18"/>
      <c r="AJY249" s="18"/>
      <c r="AJZ249" s="18"/>
      <c r="AKA249" s="18"/>
      <c r="AKB249" s="18"/>
      <c r="AKC249" s="18"/>
      <c r="AKD249" s="18"/>
      <c r="AKE249" s="18"/>
      <c r="AKF249" s="18"/>
      <c r="AKG249" s="18"/>
      <c r="AKH249" s="18"/>
      <c r="AKI249" s="18"/>
      <c r="AKJ249" s="18"/>
      <c r="AKK249" s="18"/>
      <c r="AKL249" s="18"/>
      <c r="AKM249" s="18"/>
      <c r="AKN249" s="18"/>
      <c r="AKO249" s="18"/>
      <c r="AKP249" s="18"/>
      <c r="AKQ249" s="18"/>
      <c r="AKR249" s="18"/>
      <c r="AKS249" s="18"/>
      <c r="AKT249" s="18"/>
      <c r="AKU249" s="18"/>
      <c r="AKV249" s="18"/>
      <c r="AKW249" s="18"/>
      <c r="AKX249" s="18"/>
      <c r="AKY249" s="18"/>
      <c r="AKZ249" s="18"/>
      <c r="ALA249" s="18"/>
      <c r="ALB249" s="18"/>
      <c r="ALC249" s="18"/>
      <c r="ALD249" s="18"/>
      <c r="ALE249" s="18"/>
      <c r="ALF249" s="18"/>
      <c r="ALG249" s="18"/>
      <c r="ALH249" s="18"/>
      <c r="ALI249" s="18"/>
      <c r="ALJ249" s="18"/>
      <c r="ALK249" s="18"/>
      <c r="ALL249" s="18"/>
      <c r="ALM249" s="18"/>
      <c r="ALN249" s="18"/>
      <c r="ALO249" s="18"/>
      <c r="ALP249" s="18"/>
      <c r="ALQ249" s="18"/>
      <c r="ALR249" s="18"/>
      <c r="ALS249" s="18"/>
      <c r="ALT249" s="18"/>
      <c r="ALU249" s="18"/>
      <c r="ALV249" s="18"/>
      <c r="ALW249" s="18"/>
      <c r="ALX249" s="18"/>
      <c r="ALY249" s="18"/>
      <c r="ALZ249" s="18"/>
      <c r="AMA249" s="18"/>
      <c r="AMB249" s="18"/>
      <c r="AMC249" s="18"/>
      <c r="AMD249" s="18"/>
      <c r="AME249" s="18"/>
      <c r="AMF249" s="18"/>
      <c r="AMG249" s="18"/>
    </row>
    <row r="250" spans="1:1021" s="3" customFormat="1" ht="15" customHeight="1">
      <c r="A250" s="10">
        <v>242</v>
      </c>
      <c r="B250" s="21" t="s">
        <v>202</v>
      </c>
      <c r="C250" s="14"/>
      <c r="D250" s="43"/>
      <c r="E250" s="21"/>
      <c r="F250" s="23"/>
      <c r="G250" s="19" t="s">
        <v>25</v>
      </c>
      <c r="H250" s="167">
        <v>4</v>
      </c>
      <c r="I250" s="84"/>
      <c r="J250" s="84"/>
      <c r="K250" s="84"/>
      <c r="L250" s="84"/>
      <c r="M250" s="84"/>
      <c r="N250" s="84"/>
      <c r="O250" s="84"/>
      <c r="P250" s="84"/>
      <c r="Q250" s="138"/>
      <c r="R250" s="18"/>
    </row>
    <row r="251" spans="1:1021" s="3" customFormat="1" ht="15" customHeight="1">
      <c r="A251" s="10">
        <v>243</v>
      </c>
      <c r="B251" s="21" t="s">
        <v>203</v>
      </c>
      <c r="C251" s="14" t="s">
        <v>19</v>
      </c>
      <c r="D251" s="43"/>
      <c r="E251" s="21" t="s">
        <v>204</v>
      </c>
      <c r="F251" s="23"/>
      <c r="G251" s="19" t="s">
        <v>22</v>
      </c>
      <c r="H251" s="177"/>
      <c r="I251" s="87"/>
      <c r="J251" s="87"/>
      <c r="K251" s="87"/>
      <c r="L251" s="87"/>
      <c r="M251" s="87"/>
      <c r="N251" s="87"/>
      <c r="O251" s="87"/>
      <c r="P251" s="87"/>
      <c r="Q251" s="90"/>
      <c r="R251" s="20"/>
      <c r="S251" s="20"/>
      <c r="U251" s="20"/>
    </row>
    <row r="252" spans="1:1021" s="3" customFormat="1" ht="15" customHeight="1">
      <c r="A252" s="10">
        <v>244</v>
      </c>
      <c r="B252" s="21" t="s">
        <v>205</v>
      </c>
      <c r="C252" s="14" t="s">
        <v>19</v>
      </c>
      <c r="D252" s="43"/>
      <c r="E252" s="21" t="s">
        <v>204</v>
      </c>
      <c r="F252" s="23"/>
      <c r="G252" s="19" t="s">
        <v>22</v>
      </c>
      <c r="H252" s="177"/>
      <c r="I252" s="87"/>
      <c r="J252" s="87"/>
      <c r="K252" s="87"/>
      <c r="L252" s="87"/>
      <c r="M252" s="87"/>
      <c r="N252" s="87"/>
      <c r="O252" s="87"/>
      <c r="P252" s="87"/>
      <c r="Q252" s="90"/>
      <c r="R252" s="20"/>
      <c r="S252" s="20"/>
      <c r="U252" s="20"/>
    </row>
    <row r="253" spans="1:1021" s="3" customFormat="1" ht="15" customHeight="1">
      <c r="A253" s="10">
        <v>245</v>
      </c>
      <c r="B253" s="21" t="s">
        <v>205</v>
      </c>
      <c r="C253" s="14" t="s">
        <v>19</v>
      </c>
      <c r="D253" s="21"/>
      <c r="E253" s="21" t="s">
        <v>24</v>
      </c>
      <c r="F253" s="21"/>
      <c r="G253" s="19" t="s">
        <v>33</v>
      </c>
      <c r="H253" s="80"/>
      <c r="I253" s="103"/>
      <c r="J253" s="103"/>
      <c r="K253" s="104"/>
      <c r="L253" s="104"/>
      <c r="M253" s="103"/>
      <c r="N253" s="155"/>
      <c r="O253" s="155"/>
      <c r="P253" s="155"/>
      <c r="Q253" s="84"/>
    </row>
    <row r="254" spans="1:1021" s="3" customFormat="1" ht="15" customHeight="1">
      <c r="A254" s="10">
        <v>246</v>
      </c>
      <c r="B254" s="13" t="s">
        <v>205</v>
      </c>
      <c r="C254" s="14" t="s">
        <v>19</v>
      </c>
      <c r="D254" s="21"/>
      <c r="E254" s="21" t="s">
        <v>204</v>
      </c>
      <c r="F254" s="13"/>
      <c r="G254" s="17" t="s">
        <v>25</v>
      </c>
      <c r="H254" s="162"/>
      <c r="I254" s="196"/>
      <c r="J254" s="196"/>
      <c r="K254" s="197"/>
      <c r="L254" s="197"/>
      <c r="M254" s="84"/>
      <c r="N254" s="196"/>
      <c r="O254" s="198"/>
      <c r="P254" s="198"/>
      <c r="Q254" s="84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  <c r="JL254" s="18"/>
      <c r="JM254" s="18"/>
      <c r="JN254" s="18"/>
      <c r="JO254" s="18"/>
      <c r="JP254" s="18"/>
      <c r="JQ254" s="18"/>
      <c r="JR254" s="18"/>
      <c r="JS254" s="18"/>
      <c r="JT254" s="18"/>
      <c r="JU254" s="18"/>
      <c r="JV254" s="18"/>
      <c r="JW254" s="18"/>
      <c r="JX254" s="18"/>
      <c r="JY254" s="18"/>
      <c r="JZ254" s="18"/>
      <c r="KA254" s="18"/>
      <c r="KB254" s="18"/>
      <c r="KC254" s="18"/>
      <c r="KD254" s="18"/>
      <c r="KE254" s="18"/>
      <c r="KF254" s="18"/>
      <c r="KG254" s="18"/>
      <c r="KH254" s="18"/>
      <c r="KI254" s="18"/>
      <c r="KJ254" s="18"/>
      <c r="KK254" s="18"/>
      <c r="KL254" s="18"/>
      <c r="KM254" s="18"/>
      <c r="KN254" s="18"/>
      <c r="KO254" s="18"/>
      <c r="KP254" s="18"/>
      <c r="KQ254" s="18"/>
      <c r="KR254" s="18"/>
      <c r="KS254" s="18"/>
      <c r="KT254" s="18"/>
      <c r="KU254" s="18"/>
      <c r="KV254" s="18"/>
      <c r="KW254" s="18"/>
      <c r="KX254" s="18"/>
      <c r="KY254" s="18"/>
      <c r="KZ254" s="18"/>
      <c r="LA254" s="18"/>
      <c r="LB254" s="18"/>
      <c r="LC254" s="18"/>
      <c r="LD254" s="18"/>
      <c r="LE254" s="18"/>
      <c r="LF254" s="18"/>
      <c r="LG254" s="18"/>
      <c r="LH254" s="18"/>
      <c r="LI254" s="18"/>
      <c r="LJ254" s="18"/>
      <c r="LK254" s="18"/>
      <c r="LL254" s="18"/>
      <c r="LM254" s="18"/>
      <c r="LN254" s="18"/>
      <c r="LO254" s="18"/>
      <c r="LP254" s="18"/>
      <c r="LQ254" s="18"/>
      <c r="LR254" s="18"/>
      <c r="LS254" s="18"/>
      <c r="LT254" s="18"/>
      <c r="LU254" s="18"/>
      <c r="LV254" s="18"/>
      <c r="LW254" s="18"/>
      <c r="LX254" s="18"/>
      <c r="LY254" s="18"/>
      <c r="LZ254" s="18"/>
      <c r="MA254" s="18"/>
      <c r="MB254" s="18"/>
      <c r="MC254" s="18"/>
      <c r="MD254" s="18"/>
      <c r="ME254" s="18"/>
      <c r="MF254" s="18"/>
      <c r="MG254" s="18"/>
      <c r="MH254" s="18"/>
      <c r="MI254" s="18"/>
      <c r="MJ254" s="18"/>
      <c r="MK254" s="18"/>
      <c r="ML254" s="18"/>
      <c r="MM254" s="18"/>
      <c r="MN254" s="18"/>
      <c r="MO254" s="18"/>
      <c r="MP254" s="18"/>
      <c r="MQ254" s="18"/>
      <c r="MR254" s="18"/>
      <c r="MS254" s="18"/>
      <c r="MT254" s="18"/>
      <c r="MU254" s="18"/>
      <c r="MV254" s="18"/>
      <c r="MW254" s="18"/>
      <c r="MX254" s="18"/>
      <c r="MY254" s="18"/>
      <c r="MZ254" s="18"/>
      <c r="NA254" s="18"/>
      <c r="NB254" s="18"/>
      <c r="NC254" s="18"/>
      <c r="ND254" s="18"/>
      <c r="NE254" s="18"/>
      <c r="NF254" s="18"/>
      <c r="NG254" s="18"/>
      <c r="NH254" s="18"/>
      <c r="NI254" s="18"/>
      <c r="NJ254" s="18"/>
      <c r="NK254" s="18"/>
      <c r="NL254" s="18"/>
      <c r="NM254" s="18"/>
      <c r="NN254" s="18"/>
      <c r="NO254" s="18"/>
      <c r="NP254" s="18"/>
      <c r="NQ254" s="18"/>
      <c r="NR254" s="18"/>
      <c r="NS254" s="18"/>
      <c r="NT254" s="18"/>
      <c r="NU254" s="18"/>
      <c r="NV254" s="18"/>
      <c r="NW254" s="18"/>
      <c r="NX254" s="18"/>
      <c r="NY254" s="18"/>
      <c r="NZ254" s="18"/>
      <c r="OA254" s="18"/>
      <c r="OB254" s="18"/>
      <c r="OC254" s="18"/>
      <c r="OD254" s="18"/>
      <c r="OE254" s="18"/>
      <c r="OF254" s="18"/>
      <c r="OG254" s="18"/>
      <c r="OH254" s="18"/>
      <c r="OI254" s="18"/>
      <c r="OJ254" s="18"/>
      <c r="OK254" s="18"/>
      <c r="OL254" s="18"/>
      <c r="OM254" s="18"/>
      <c r="ON254" s="18"/>
      <c r="OO254" s="18"/>
      <c r="OP254" s="18"/>
      <c r="OQ254" s="18"/>
      <c r="OR254" s="18"/>
      <c r="OS254" s="18"/>
      <c r="OT254" s="18"/>
      <c r="OU254" s="18"/>
      <c r="OV254" s="18"/>
      <c r="OW254" s="18"/>
      <c r="OX254" s="18"/>
      <c r="OY254" s="18"/>
      <c r="OZ254" s="18"/>
      <c r="PA254" s="18"/>
      <c r="PB254" s="18"/>
      <c r="PC254" s="18"/>
      <c r="PD254" s="18"/>
      <c r="PE254" s="18"/>
      <c r="PF254" s="18"/>
      <c r="PG254" s="18"/>
      <c r="PH254" s="18"/>
      <c r="PI254" s="18"/>
      <c r="PJ254" s="18"/>
      <c r="PK254" s="18"/>
      <c r="PL254" s="18"/>
      <c r="PM254" s="18"/>
      <c r="PN254" s="18"/>
      <c r="PO254" s="18"/>
      <c r="PP254" s="18"/>
      <c r="PQ254" s="18"/>
      <c r="PR254" s="18"/>
      <c r="PS254" s="18"/>
      <c r="PT254" s="18"/>
      <c r="PU254" s="18"/>
      <c r="PV254" s="18"/>
      <c r="PW254" s="18"/>
      <c r="PX254" s="18"/>
      <c r="PY254" s="18"/>
      <c r="PZ254" s="18"/>
      <c r="QA254" s="18"/>
      <c r="QB254" s="18"/>
      <c r="QC254" s="18"/>
      <c r="QD254" s="18"/>
      <c r="QE254" s="18"/>
      <c r="QF254" s="18"/>
      <c r="QG254" s="18"/>
      <c r="QH254" s="18"/>
      <c r="QI254" s="18"/>
      <c r="QJ254" s="18"/>
      <c r="QK254" s="18"/>
      <c r="QL254" s="18"/>
      <c r="QM254" s="18"/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/>
      <c r="RF254" s="18"/>
      <c r="RG254" s="18"/>
      <c r="RH254" s="18"/>
      <c r="RI254" s="18"/>
      <c r="RJ254" s="18"/>
      <c r="RK254" s="18"/>
      <c r="RL254" s="18"/>
      <c r="RM254" s="18"/>
      <c r="RN254" s="18"/>
      <c r="RO254" s="18"/>
      <c r="RP254" s="18"/>
      <c r="RQ254" s="18"/>
      <c r="RR254" s="18"/>
      <c r="RS254" s="18"/>
      <c r="RT254" s="18"/>
      <c r="RU254" s="18"/>
      <c r="RV254" s="18"/>
      <c r="RW254" s="18"/>
      <c r="RX254" s="18"/>
      <c r="RY254" s="18"/>
      <c r="RZ254" s="18"/>
      <c r="SA254" s="18"/>
      <c r="SB254" s="18"/>
      <c r="SC254" s="18"/>
      <c r="SD254" s="18"/>
      <c r="SE254" s="18"/>
      <c r="SF254" s="18"/>
      <c r="SG254" s="18"/>
      <c r="SH254" s="18"/>
      <c r="SI254" s="18"/>
      <c r="SJ254" s="18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18"/>
      <c r="TM254" s="18"/>
      <c r="TN254" s="18"/>
      <c r="TO254" s="18"/>
      <c r="TP254" s="18"/>
      <c r="TQ254" s="18"/>
      <c r="TR254" s="18"/>
      <c r="TS254" s="18"/>
      <c r="TT254" s="18"/>
      <c r="TU254" s="18"/>
      <c r="TV254" s="18"/>
      <c r="TW254" s="18"/>
      <c r="TX254" s="18"/>
      <c r="TY254" s="18"/>
      <c r="TZ254" s="18"/>
      <c r="UA254" s="18"/>
      <c r="UB254" s="18"/>
      <c r="UC254" s="18"/>
      <c r="UD254" s="18"/>
      <c r="UE254" s="18"/>
      <c r="UF254" s="18"/>
      <c r="UG254" s="18"/>
      <c r="UH254" s="18"/>
      <c r="UI254" s="18"/>
      <c r="UJ254" s="18"/>
      <c r="UK254" s="18"/>
      <c r="UL254" s="18"/>
      <c r="UM254" s="18"/>
      <c r="UN254" s="18"/>
      <c r="UO254" s="18"/>
      <c r="UP254" s="18"/>
      <c r="UQ254" s="18"/>
      <c r="UR254" s="18"/>
      <c r="US254" s="18"/>
      <c r="UT254" s="18"/>
      <c r="UU254" s="18"/>
      <c r="UV254" s="18"/>
      <c r="UW254" s="18"/>
      <c r="UX254" s="18"/>
      <c r="UY254" s="18"/>
      <c r="UZ254" s="18"/>
      <c r="VA254" s="18"/>
      <c r="VB254" s="18"/>
      <c r="VC254" s="18"/>
      <c r="VD254" s="18"/>
      <c r="VE254" s="18"/>
      <c r="VF254" s="18"/>
      <c r="VG254" s="18"/>
      <c r="VH254" s="18"/>
      <c r="VI254" s="18"/>
      <c r="VJ254" s="18"/>
      <c r="VK254" s="18"/>
      <c r="VL254" s="18"/>
      <c r="VM254" s="18"/>
      <c r="VN254" s="18"/>
      <c r="VO254" s="18"/>
      <c r="VP254" s="18"/>
      <c r="VQ254" s="18"/>
      <c r="VR254" s="18"/>
      <c r="VS254" s="18"/>
      <c r="VT254" s="18"/>
      <c r="VU254" s="18"/>
      <c r="VV254" s="18"/>
      <c r="VW254" s="18"/>
      <c r="VX254" s="18"/>
      <c r="VY254" s="18"/>
      <c r="VZ254" s="18"/>
      <c r="WA254" s="18"/>
      <c r="WB254" s="18"/>
      <c r="WC254" s="18"/>
      <c r="WD254" s="18"/>
      <c r="WE254" s="18"/>
      <c r="WF254" s="18"/>
      <c r="WG254" s="18"/>
      <c r="WH254" s="18"/>
      <c r="WI254" s="18"/>
      <c r="WJ254" s="18"/>
      <c r="WK254" s="18"/>
      <c r="WL254" s="18"/>
      <c r="WM254" s="18"/>
      <c r="WN254" s="18"/>
      <c r="WO254" s="18"/>
      <c r="WP254" s="18"/>
      <c r="WQ254" s="18"/>
      <c r="WR254" s="18"/>
      <c r="WS254" s="18"/>
      <c r="WT254" s="18"/>
      <c r="WU254" s="18"/>
      <c r="WV254" s="18"/>
      <c r="WW254" s="18"/>
      <c r="WX254" s="18"/>
      <c r="WY254" s="18"/>
      <c r="WZ254" s="18"/>
      <c r="XA254" s="18"/>
      <c r="XB254" s="18"/>
      <c r="XC254" s="18"/>
      <c r="XD254" s="18"/>
      <c r="XE254" s="18"/>
      <c r="XF254" s="18"/>
      <c r="XG254" s="18"/>
      <c r="XH254" s="18"/>
      <c r="XI254" s="18"/>
      <c r="XJ254" s="18"/>
      <c r="XK254" s="18"/>
      <c r="XL254" s="18"/>
      <c r="XM254" s="18"/>
      <c r="XN254" s="18"/>
      <c r="XO254" s="18"/>
      <c r="XP254" s="18"/>
      <c r="XQ254" s="18"/>
      <c r="XR254" s="18"/>
      <c r="XS254" s="18"/>
      <c r="XT254" s="18"/>
      <c r="XU254" s="18"/>
      <c r="XV254" s="18"/>
      <c r="XW254" s="18"/>
      <c r="XX254" s="18"/>
      <c r="XY254" s="18"/>
      <c r="XZ254" s="18"/>
      <c r="YA254" s="18"/>
      <c r="YB254" s="18"/>
      <c r="YC254" s="18"/>
      <c r="YD254" s="18"/>
      <c r="YE254" s="18"/>
      <c r="YF254" s="18"/>
      <c r="YG254" s="18"/>
      <c r="YH254" s="18"/>
      <c r="YI254" s="18"/>
      <c r="YJ254" s="18"/>
      <c r="YK254" s="18"/>
      <c r="YL254" s="18"/>
      <c r="YM254" s="18"/>
      <c r="YN254" s="18"/>
      <c r="YO254" s="18"/>
      <c r="YP254" s="18"/>
      <c r="YQ254" s="18"/>
      <c r="YR254" s="18"/>
      <c r="YS254" s="18"/>
      <c r="YT254" s="18"/>
      <c r="YU254" s="18"/>
      <c r="YV254" s="18"/>
      <c r="YW254" s="18"/>
      <c r="YX254" s="18"/>
      <c r="YY254" s="18"/>
      <c r="YZ254" s="18"/>
      <c r="ZA254" s="18"/>
      <c r="ZB254" s="18"/>
      <c r="ZC254" s="18"/>
      <c r="ZD254" s="18"/>
      <c r="ZE254" s="18"/>
      <c r="ZF254" s="18"/>
      <c r="ZG254" s="18"/>
      <c r="ZH254" s="18"/>
      <c r="ZI254" s="18"/>
      <c r="ZJ254" s="18"/>
      <c r="ZK254" s="18"/>
      <c r="ZL254" s="18"/>
      <c r="ZM254" s="18"/>
      <c r="ZN254" s="18"/>
      <c r="ZO254" s="18"/>
      <c r="ZP254" s="18"/>
      <c r="ZQ254" s="18"/>
      <c r="ZR254" s="18"/>
      <c r="ZS254" s="18"/>
      <c r="ZT254" s="18"/>
      <c r="ZU254" s="18"/>
      <c r="ZV254" s="18"/>
      <c r="ZW254" s="18"/>
      <c r="ZX254" s="18"/>
      <c r="ZY254" s="18"/>
      <c r="ZZ254" s="18"/>
      <c r="AAA254" s="18"/>
      <c r="AAB254" s="18"/>
      <c r="AAC254" s="18"/>
      <c r="AAD254" s="18"/>
      <c r="AAE254" s="18"/>
      <c r="AAF254" s="18"/>
      <c r="AAG254" s="18"/>
      <c r="AAH254" s="18"/>
      <c r="AAI254" s="18"/>
      <c r="AAJ254" s="18"/>
      <c r="AAK254" s="18"/>
      <c r="AAL254" s="18"/>
      <c r="AAM254" s="18"/>
      <c r="AAN254" s="18"/>
      <c r="AAO254" s="18"/>
      <c r="AAP254" s="18"/>
      <c r="AAQ254" s="18"/>
      <c r="AAR254" s="18"/>
      <c r="AAS254" s="18"/>
      <c r="AAT254" s="18"/>
      <c r="AAU254" s="18"/>
      <c r="AAV254" s="18"/>
      <c r="AAW254" s="18"/>
      <c r="AAX254" s="18"/>
      <c r="AAY254" s="18"/>
      <c r="AAZ254" s="18"/>
      <c r="ABA254" s="18"/>
      <c r="ABB254" s="18"/>
      <c r="ABC254" s="18"/>
      <c r="ABD254" s="18"/>
      <c r="ABE254" s="18"/>
      <c r="ABF254" s="18"/>
      <c r="ABG254" s="18"/>
      <c r="ABH254" s="18"/>
      <c r="ABI254" s="18"/>
      <c r="ABJ254" s="18"/>
      <c r="ABK254" s="18"/>
      <c r="ABL254" s="18"/>
      <c r="ABM254" s="18"/>
      <c r="ABN254" s="18"/>
      <c r="ABO254" s="18"/>
      <c r="ABP254" s="18"/>
      <c r="ABQ254" s="18"/>
      <c r="ABR254" s="18"/>
      <c r="ABS254" s="18"/>
      <c r="ABT254" s="18"/>
      <c r="ABU254" s="18"/>
      <c r="ABV254" s="18"/>
      <c r="ABW254" s="18"/>
      <c r="ABX254" s="18"/>
      <c r="ABY254" s="18"/>
      <c r="ABZ254" s="18"/>
      <c r="ACA254" s="18"/>
      <c r="ACB254" s="18"/>
      <c r="ACC254" s="18"/>
      <c r="ACD254" s="18"/>
      <c r="ACE254" s="18"/>
      <c r="ACF254" s="18"/>
      <c r="ACG254" s="18"/>
      <c r="ACH254" s="18"/>
      <c r="ACI254" s="18"/>
      <c r="ACJ254" s="18"/>
      <c r="ACK254" s="18"/>
      <c r="ACL254" s="18"/>
      <c r="ACM254" s="18"/>
      <c r="ACN254" s="18"/>
      <c r="ACO254" s="18"/>
      <c r="ACP254" s="18"/>
      <c r="ACQ254" s="18"/>
      <c r="ACR254" s="18"/>
      <c r="ACS254" s="18"/>
      <c r="ACT254" s="18"/>
      <c r="ACU254" s="18"/>
      <c r="ACV254" s="18"/>
      <c r="ACW254" s="18"/>
      <c r="ACX254" s="18"/>
      <c r="ACY254" s="18"/>
      <c r="ACZ254" s="18"/>
      <c r="ADA254" s="18"/>
      <c r="ADB254" s="18"/>
      <c r="ADC254" s="18"/>
      <c r="ADD254" s="18"/>
      <c r="ADE254" s="18"/>
      <c r="ADF254" s="18"/>
      <c r="ADG254" s="18"/>
      <c r="ADH254" s="18"/>
      <c r="ADI254" s="18"/>
      <c r="ADJ254" s="18"/>
      <c r="ADK254" s="18"/>
      <c r="ADL254" s="18"/>
      <c r="ADM254" s="18"/>
      <c r="ADN254" s="18"/>
      <c r="ADO254" s="18"/>
      <c r="ADP254" s="18"/>
      <c r="ADQ254" s="18"/>
      <c r="ADR254" s="18"/>
      <c r="ADS254" s="18"/>
      <c r="ADT254" s="18"/>
      <c r="ADU254" s="18"/>
      <c r="ADV254" s="18"/>
      <c r="ADW254" s="18"/>
      <c r="ADX254" s="18"/>
      <c r="ADY254" s="18"/>
      <c r="ADZ254" s="18"/>
      <c r="AEA254" s="18"/>
      <c r="AEB254" s="18"/>
      <c r="AEC254" s="18"/>
      <c r="AED254" s="18"/>
      <c r="AEE254" s="18"/>
      <c r="AEF254" s="18"/>
      <c r="AEG254" s="18"/>
      <c r="AEH254" s="18"/>
      <c r="AEI254" s="18"/>
      <c r="AEJ254" s="18"/>
      <c r="AEK254" s="18"/>
      <c r="AEL254" s="18"/>
      <c r="AEM254" s="18"/>
      <c r="AEN254" s="18"/>
      <c r="AEO254" s="18"/>
      <c r="AEP254" s="18"/>
      <c r="AEQ254" s="18"/>
      <c r="AER254" s="18"/>
      <c r="AES254" s="18"/>
      <c r="AET254" s="18"/>
      <c r="AEU254" s="18"/>
      <c r="AEV254" s="18"/>
      <c r="AEW254" s="18"/>
      <c r="AEX254" s="18"/>
      <c r="AEY254" s="18"/>
      <c r="AEZ254" s="18"/>
      <c r="AFA254" s="18"/>
      <c r="AFB254" s="18"/>
      <c r="AFC254" s="18"/>
      <c r="AFD254" s="18"/>
      <c r="AFE254" s="18"/>
      <c r="AFF254" s="18"/>
      <c r="AFG254" s="18"/>
      <c r="AFH254" s="18"/>
      <c r="AFI254" s="18"/>
      <c r="AFJ254" s="18"/>
      <c r="AFK254" s="18"/>
      <c r="AFL254" s="18"/>
      <c r="AFM254" s="18"/>
      <c r="AFN254" s="18"/>
      <c r="AFO254" s="18"/>
      <c r="AFP254" s="18"/>
      <c r="AFQ254" s="18"/>
      <c r="AFR254" s="18"/>
      <c r="AFS254" s="18"/>
      <c r="AFT254" s="18"/>
      <c r="AFU254" s="18"/>
      <c r="AFV254" s="18"/>
      <c r="AFW254" s="18"/>
      <c r="AFX254" s="18"/>
      <c r="AFY254" s="18"/>
      <c r="AFZ254" s="18"/>
      <c r="AGA254" s="18"/>
      <c r="AGB254" s="18"/>
      <c r="AGC254" s="18"/>
      <c r="AGD254" s="18"/>
      <c r="AGE254" s="18"/>
      <c r="AGF254" s="18"/>
      <c r="AGG254" s="18"/>
      <c r="AGH254" s="18"/>
      <c r="AGI254" s="18"/>
      <c r="AGJ254" s="18"/>
      <c r="AGK254" s="18"/>
      <c r="AGL254" s="18"/>
      <c r="AGM254" s="18"/>
      <c r="AGN254" s="18"/>
      <c r="AGO254" s="18"/>
      <c r="AGP254" s="18"/>
      <c r="AGQ254" s="18"/>
      <c r="AGR254" s="18"/>
      <c r="AGS254" s="18"/>
      <c r="AGT254" s="18"/>
      <c r="AGU254" s="18"/>
      <c r="AGV254" s="18"/>
      <c r="AGW254" s="18"/>
      <c r="AGX254" s="18"/>
      <c r="AGY254" s="18"/>
      <c r="AGZ254" s="18"/>
      <c r="AHA254" s="18"/>
      <c r="AHB254" s="18"/>
      <c r="AHC254" s="18"/>
      <c r="AHD254" s="18"/>
      <c r="AHE254" s="18"/>
      <c r="AHF254" s="18"/>
      <c r="AHG254" s="18"/>
      <c r="AHH254" s="18"/>
      <c r="AHI254" s="18"/>
      <c r="AHJ254" s="18"/>
      <c r="AHK254" s="18"/>
      <c r="AHL254" s="18"/>
      <c r="AHM254" s="18"/>
      <c r="AHN254" s="18"/>
      <c r="AHO254" s="18"/>
      <c r="AHP254" s="18"/>
      <c r="AHQ254" s="18"/>
      <c r="AHR254" s="18"/>
      <c r="AHS254" s="18"/>
      <c r="AHT254" s="18"/>
      <c r="AHU254" s="18"/>
      <c r="AHV254" s="18"/>
      <c r="AHW254" s="18"/>
      <c r="AHX254" s="18"/>
      <c r="AHY254" s="18"/>
      <c r="AHZ254" s="18"/>
      <c r="AIA254" s="18"/>
      <c r="AIB254" s="18"/>
      <c r="AIC254" s="18"/>
      <c r="AID254" s="18"/>
      <c r="AIE254" s="18"/>
      <c r="AIF254" s="18"/>
      <c r="AIG254" s="18"/>
      <c r="AIH254" s="18"/>
      <c r="AII254" s="18"/>
      <c r="AIJ254" s="18"/>
      <c r="AIK254" s="18"/>
      <c r="AIL254" s="18"/>
      <c r="AIM254" s="18"/>
      <c r="AIN254" s="18"/>
      <c r="AIO254" s="18"/>
      <c r="AIP254" s="18"/>
      <c r="AIQ254" s="18"/>
      <c r="AIR254" s="18"/>
      <c r="AIS254" s="18"/>
      <c r="AIT254" s="18"/>
      <c r="AIU254" s="18"/>
      <c r="AIV254" s="18"/>
      <c r="AIW254" s="18"/>
      <c r="AIX254" s="18"/>
      <c r="AIY254" s="18"/>
      <c r="AIZ254" s="18"/>
      <c r="AJA254" s="18"/>
      <c r="AJB254" s="18"/>
      <c r="AJC254" s="18"/>
      <c r="AJD254" s="18"/>
      <c r="AJE254" s="18"/>
      <c r="AJF254" s="18"/>
      <c r="AJG254" s="18"/>
      <c r="AJH254" s="18"/>
      <c r="AJI254" s="18"/>
      <c r="AJJ254" s="18"/>
      <c r="AJK254" s="18"/>
      <c r="AJL254" s="18"/>
      <c r="AJM254" s="18"/>
      <c r="AJN254" s="18"/>
      <c r="AJO254" s="18"/>
      <c r="AJP254" s="18"/>
      <c r="AJQ254" s="18"/>
      <c r="AJR254" s="18"/>
      <c r="AJS254" s="18"/>
      <c r="AJT254" s="18"/>
      <c r="AJU254" s="18"/>
      <c r="AJV254" s="18"/>
      <c r="AJW254" s="18"/>
      <c r="AJX254" s="18"/>
      <c r="AJY254" s="18"/>
      <c r="AJZ254" s="18"/>
      <c r="AKA254" s="18"/>
      <c r="AKB254" s="18"/>
      <c r="AKC254" s="18"/>
      <c r="AKD254" s="18"/>
      <c r="AKE254" s="18"/>
      <c r="AKF254" s="18"/>
      <c r="AKG254" s="18"/>
      <c r="AKH254" s="18"/>
      <c r="AKI254" s="18"/>
      <c r="AKJ254" s="18"/>
      <c r="AKK254" s="18"/>
      <c r="AKL254" s="18"/>
      <c r="AKM254" s="18"/>
      <c r="AKN254" s="18"/>
      <c r="AKO254" s="18"/>
      <c r="AKP254" s="18"/>
      <c r="AKQ254" s="18"/>
      <c r="AKR254" s="18"/>
      <c r="AKS254" s="18"/>
      <c r="AKT254" s="18"/>
      <c r="AKU254" s="18"/>
      <c r="AKV254" s="18"/>
      <c r="AKW254" s="18"/>
      <c r="AKX254" s="18"/>
      <c r="AKY254" s="18"/>
      <c r="AKZ254" s="18"/>
      <c r="ALA254" s="18"/>
      <c r="ALB254" s="18"/>
      <c r="ALC254" s="18"/>
      <c r="ALD254" s="18"/>
      <c r="ALE254" s="18"/>
      <c r="ALF254" s="18"/>
      <c r="ALG254" s="18"/>
      <c r="ALH254" s="18"/>
      <c r="ALI254" s="18"/>
      <c r="ALJ254" s="18"/>
      <c r="ALK254" s="18"/>
      <c r="ALL254" s="18"/>
      <c r="ALM254" s="18"/>
      <c r="ALN254" s="18"/>
      <c r="ALO254" s="18"/>
      <c r="ALP254" s="18"/>
      <c r="ALQ254" s="18"/>
      <c r="ALR254" s="18"/>
      <c r="ALS254" s="18"/>
      <c r="ALT254" s="18"/>
      <c r="ALU254" s="18"/>
      <c r="ALV254" s="18"/>
      <c r="ALW254" s="18"/>
      <c r="ALX254" s="18"/>
      <c r="ALY254" s="18"/>
      <c r="ALZ254" s="18"/>
      <c r="AMA254" s="18"/>
      <c r="AMB254" s="18"/>
      <c r="AMC254" s="18"/>
      <c r="AMD254" s="18"/>
      <c r="AME254" s="18"/>
      <c r="AMF254" s="18"/>
      <c r="AMG254" s="18"/>
    </row>
    <row r="255" spans="1:1021" s="3" customFormat="1" ht="15" customHeight="1">
      <c r="A255" s="10">
        <v>247</v>
      </c>
      <c r="B255" s="55" t="s">
        <v>206</v>
      </c>
      <c r="C255" s="42" t="s">
        <v>19</v>
      </c>
      <c r="D255" s="43"/>
      <c r="E255" s="35" t="s">
        <v>207</v>
      </c>
      <c r="F255" s="57"/>
      <c r="G255" s="17" t="s">
        <v>22</v>
      </c>
      <c r="H255" s="199"/>
      <c r="I255" s="200"/>
      <c r="J255" s="200"/>
      <c r="K255" s="200"/>
      <c r="L255" s="200"/>
      <c r="M255" s="87"/>
      <c r="N255" s="200"/>
      <c r="O255" s="200"/>
      <c r="P255" s="200"/>
      <c r="Q255" s="90"/>
      <c r="R255" s="20"/>
      <c r="S255" s="20"/>
      <c r="T255" s="18"/>
      <c r="U255" s="20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</row>
    <row r="256" spans="1:1021" s="3" customFormat="1" ht="15" customHeight="1">
      <c r="A256" s="10">
        <v>248</v>
      </c>
      <c r="B256" s="21" t="s">
        <v>206</v>
      </c>
      <c r="C256" s="42" t="s">
        <v>19</v>
      </c>
      <c r="D256" s="43"/>
      <c r="E256" s="35" t="s">
        <v>207</v>
      </c>
      <c r="F256" s="52"/>
      <c r="G256" s="19" t="s">
        <v>25</v>
      </c>
      <c r="H256" s="167"/>
      <c r="I256" s="84"/>
      <c r="J256" s="84"/>
      <c r="K256" s="84"/>
      <c r="L256" s="84"/>
      <c r="M256" s="84"/>
      <c r="N256" s="198"/>
      <c r="O256" s="198"/>
      <c r="P256" s="198"/>
      <c r="Q256" s="84"/>
    </row>
    <row r="257" spans="1:21" s="3" customFormat="1" ht="15" customHeight="1">
      <c r="A257" s="10">
        <v>249</v>
      </c>
      <c r="B257" s="21" t="s">
        <v>208</v>
      </c>
      <c r="C257" s="14" t="s">
        <v>19</v>
      </c>
      <c r="D257" s="10"/>
      <c r="E257" s="21" t="s">
        <v>147</v>
      </c>
      <c r="F257" s="23"/>
      <c r="G257" s="19" t="s">
        <v>22</v>
      </c>
      <c r="H257" s="92"/>
      <c r="I257" s="87"/>
      <c r="J257" s="87"/>
      <c r="K257" s="87"/>
      <c r="L257" s="87"/>
      <c r="M257" s="87"/>
      <c r="N257" s="87"/>
      <c r="O257" s="87"/>
      <c r="P257" s="87"/>
      <c r="Q257" s="90"/>
      <c r="R257" s="20"/>
      <c r="S257" s="20"/>
      <c r="U257" s="20"/>
    </row>
    <row r="258" spans="1:21" s="3" customFormat="1" ht="15" customHeight="1">
      <c r="A258" s="10">
        <v>250</v>
      </c>
      <c r="B258" s="21" t="s">
        <v>209</v>
      </c>
      <c r="C258" s="14" t="s">
        <v>19</v>
      </c>
      <c r="D258" s="10"/>
      <c r="E258" s="21" t="s">
        <v>24</v>
      </c>
      <c r="F258" s="23"/>
      <c r="G258" s="19" t="s">
        <v>22</v>
      </c>
      <c r="H258" s="92"/>
      <c r="I258" s="87"/>
      <c r="J258" s="87"/>
      <c r="K258" s="87"/>
      <c r="L258" s="87"/>
      <c r="M258" s="87"/>
      <c r="N258" s="87"/>
      <c r="O258" s="87"/>
      <c r="P258" s="87"/>
      <c r="Q258" s="90"/>
      <c r="R258" s="20"/>
      <c r="S258" s="20"/>
      <c r="U258" s="20"/>
    </row>
    <row r="259" spans="1:21" s="3" customFormat="1" ht="15" customHeight="1">
      <c r="A259" s="10">
        <v>251</v>
      </c>
      <c r="B259" s="21" t="s">
        <v>210</v>
      </c>
      <c r="C259" s="14" t="s">
        <v>19</v>
      </c>
      <c r="D259" s="10"/>
      <c r="E259" s="21" t="s">
        <v>24</v>
      </c>
      <c r="F259" s="23"/>
      <c r="G259" s="19" t="s">
        <v>22</v>
      </c>
      <c r="H259" s="92"/>
      <c r="I259" s="87"/>
      <c r="J259" s="87"/>
      <c r="K259" s="90"/>
      <c r="L259" s="90"/>
      <c r="M259" s="87"/>
      <c r="N259" s="146"/>
      <c r="O259" s="201"/>
      <c r="P259" s="201"/>
      <c r="Q259" s="90"/>
      <c r="R259" s="20"/>
      <c r="S259" s="20"/>
      <c r="U259" s="20"/>
    </row>
    <row r="260" spans="1:21" s="3" customFormat="1" ht="15" customHeight="1">
      <c r="A260" s="10">
        <v>252</v>
      </c>
      <c r="B260" s="21" t="s">
        <v>210</v>
      </c>
      <c r="C260" s="14" t="s">
        <v>19</v>
      </c>
      <c r="D260" s="10"/>
      <c r="E260" s="21" t="s">
        <v>24</v>
      </c>
      <c r="F260" s="22"/>
      <c r="G260" s="19" t="s">
        <v>25</v>
      </c>
      <c r="H260" s="96"/>
      <c r="I260" s="97"/>
      <c r="J260" s="97"/>
      <c r="K260" s="97"/>
      <c r="L260" s="97"/>
      <c r="M260" s="97"/>
      <c r="N260" s="178"/>
      <c r="O260" s="121"/>
      <c r="P260" s="104"/>
      <c r="Q260" s="97"/>
    </row>
    <row r="261" spans="1:21" s="3" customFormat="1" ht="15" customHeight="1">
      <c r="A261" s="10">
        <v>253</v>
      </c>
      <c r="B261" s="21" t="s">
        <v>211</v>
      </c>
      <c r="C261" s="14" t="s">
        <v>19</v>
      </c>
      <c r="D261" s="10"/>
      <c r="E261" s="21"/>
      <c r="F261" s="22"/>
      <c r="G261" s="19" t="s">
        <v>21</v>
      </c>
      <c r="H261" s="80"/>
      <c r="I261" s="115"/>
      <c r="J261" s="127"/>
      <c r="K261" s="143"/>
      <c r="L261" s="143"/>
      <c r="M261" s="127"/>
      <c r="N261" s="202"/>
      <c r="O261" s="203"/>
      <c r="P261" s="203"/>
      <c r="Q261" s="84"/>
    </row>
    <row r="262" spans="1:21" s="3" customFormat="1" ht="15" customHeight="1">
      <c r="A262" s="10">
        <v>254</v>
      </c>
      <c r="B262" s="21" t="s">
        <v>212</v>
      </c>
      <c r="C262" s="14"/>
      <c r="D262" s="10"/>
      <c r="E262" s="21"/>
      <c r="F262" s="22"/>
      <c r="G262" s="19" t="s">
        <v>22</v>
      </c>
      <c r="H262" s="92">
        <v>2</v>
      </c>
      <c r="I262" s="165"/>
      <c r="J262" s="204"/>
      <c r="K262" s="204"/>
      <c r="L262" s="204"/>
      <c r="M262" s="87"/>
      <c r="N262" s="146"/>
      <c r="O262" s="201"/>
      <c r="P262" s="201"/>
      <c r="Q262" s="90"/>
      <c r="R262" s="20"/>
      <c r="S262" s="20"/>
      <c r="U262" s="20"/>
    </row>
    <row r="263" spans="1:21" s="3" customFormat="1" ht="15" customHeight="1">
      <c r="A263" s="10">
        <v>255</v>
      </c>
      <c r="B263" s="21" t="s">
        <v>213</v>
      </c>
      <c r="C263" s="14"/>
      <c r="D263" s="10"/>
      <c r="E263" s="21"/>
      <c r="F263" s="22"/>
      <c r="G263" s="19" t="s">
        <v>22</v>
      </c>
      <c r="H263" s="92"/>
      <c r="I263" s="205"/>
      <c r="J263" s="206"/>
      <c r="K263" s="204"/>
      <c r="L263" s="204"/>
      <c r="M263" s="87"/>
      <c r="N263" s="146"/>
      <c r="O263" s="201"/>
      <c r="P263" s="201"/>
      <c r="Q263" s="90"/>
      <c r="R263" s="20"/>
      <c r="S263" s="20"/>
      <c r="U263" s="20"/>
    </row>
    <row r="264" spans="1:21" s="3" customFormat="1" ht="15" customHeight="1">
      <c r="A264" s="10">
        <v>256</v>
      </c>
      <c r="B264" s="21" t="s">
        <v>214</v>
      </c>
      <c r="C264" s="14" t="s">
        <v>19</v>
      </c>
      <c r="D264" s="10"/>
      <c r="E264" s="21" t="s">
        <v>215</v>
      </c>
      <c r="F264" s="23"/>
      <c r="G264" s="19" t="s">
        <v>22</v>
      </c>
      <c r="H264" s="92">
        <v>1</v>
      </c>
      <c r="I264" s="87"/>
      <c r="J264" s="87"/>
      <c r="K264" s="87"/>
      <c r="L264" s="87"/>
      <c r="M264" s="87"/>
      <c r="N264" s="87"/>
      <c r="O264" s="87"/>
      <c r="P264" s="87"/>
      <c r="Q264" s="90"/>
      <c r="R264" s="20"/>
      <c r="S264" s="20"/>
      <c r="U264" s="20"/>
    </row>
    <row r="265" spans="1:21" s="3" customFormat="1" ht="15" customHeight="1">
      <c r="A265" s="10">
        <v>257</v>
      </c>
      <c r="B265" s="34" t="s">
        <v>216</v>
      </c>
      <c r="C265" s="14" t="s">
        <v>19</v>
      </c>
      <c r="D265" s="58"/>
      <c r="E265" s="21" t="s">
        <v>24</v>
      </c>
      <c r="F265" s="23"/>
      <c r="G265" s="19" t="s">
        <v>22</v>
      </c>
      <c r="H265" s="177"/>
      <c r="I265" s="87"/>
      <c r="J265" s="87"/>
      <c r="K265" s="87"/>
      <c r="L265" s="87"/>
      <c r="M265" s="87"/>
      <c r="N265" s="87"/>
      <c r="O265" s="87"/>
      <c r="P265" s="87"/>
      <c r="Q265" s="90"/>
      <c r="R265" s="20"/>
      <c r="S265" s="20"/>
      <c r="U265" s="20"/>
    </row>
    <row r="266" spans="1:21" s="3" customFormat="1" ht="15" customHeight="1">
      <c r="A266" s="10">
        <v>258</v>
      </c>
      <c r="B266" s="34" t="s">
        <v>212</v>
      </c>
      <c r="C266" s="14"/>
      <c r="D266" s="58"/>
      <c r="E266" s="21"/>
      <c r="F266" s="23"/>
      <c r="G266" s="19" t="s">
        <v>25</v>
      </c>
      <c r="H266" s="177">
        <v>2</v>
      </c>
      <c r="I266" s="87"/>
      <c r="J266" s="87"/>
      <c r="K266" s="87"/>
      <c r="L266" s="87"/>
      <c r="M266" s="87"/>
      <c r="N266" s="87"/>
      <c r="O266" s="87"/>
      <c r="P266" s="87"/>
      <c r="Q266" s="90"/>
      <c r="R266" s="18"/>
    </row>
    <row r="267" spans="1:21" s="3" customFormat="1" ht="15" customHeight="1">
      <c r="A267" s="10">
        <v>259</v>
      </c>
      <c r="B267" s="21" t="s">
        <v>216</v>
      </c>
      <c r="C267" s="14" t="s">
        <v>19</v>
      </c>
      <c r="D267" s="10"/>
      <c r="E267" s="21" t="s">
        <v>24</v>
      </c>
      <c r="F267" s="22"/>
      <c r="G267" s="19" t="s">
        <v>25</v>
      </c>
      <c r="H267" s="80"/>
      <c r="I267" s="84"/>
      <c r="J267" s="84"/>
      <c r="K267" s="84"/>
      <c r="L267" s="84"/>
      <c r="M267" s="84"/>
      <c r="N267" s="84"/>
      <c r="O267" s="84"/>
      <c r="P267" s="84"/>
      <c r="Q267" s="84"/>
      <c r="R267" s="18"/>
    </row>
    <row r="268" spans="1:21" s="3" customFormat="1" ht="15" customHeight="1">
      <c r="A268" s="10">
        <v>260</v>
      </c>
      <c r="B268" s="21" t="s">
        <v>217</v>
      </c>
      <c r="C268" s="14" t="s">
        <v>19</v>
      </c>
      <c r="D268" s="10"/>
      <c r="E268" s="21" t="s">
        <v>43</v>
      </c>
      <c r="F268" s="23"/>
      <c r="G268" s="19" t="s">
        <v>22</v>
      </c>
      <c r="H268" s="92">
        <v>2</v>
      </c>
      <c r="I268" s="87"/>
      <c r="J268" s="87"/>
      <c r="K268" s="87"/>
      <c r="L268" s="87"/>
      <c r="M268" s="87"/>
      <c r="N268" s="87"/>
      <c r="O268" s="87"/>
      <c r="P268" s="87"/>
      <c r="Q268" s="90"/>
      <c r="R268" s="20"/>
      <c r="S268" s="20"/>
      <c r="U268" s="20"/>
    </row>
    <row r="269" spans="1:21" s="3" customFormat="1" ht="15" customHeight="1">
      <c r="A269" s="10">
        <v>261</v>
      </c>
      <c r="B269" s="21" t="s">
        <v>217</v>
      </c>
      <c r="C269" s="14" t="s">
        <v>19</v>
      </c>
      <c r="D269" s="10"/>
      <c r="E269" s="21" t="s">
        <v>43</v>
      </c>
      <c r="F269" s="22"/>
      <c r="G269" s="19" t="s">
        <v>44</v>
      </c>
      <c r="H269" s="80"/>
      <c r="I269" s="105"/>
      <c r="J269" s="105"/>
      <c r="K269" s="104"/>
      <c r="L269" s="104"/>
      <c r="M269" s="105"/>
      <c r="N269" s="107"/>
      <c r="O269" s="105"/>
      <c r="P269" s="107"/>
      <c r="Q269" s="107"/>
      <c r="R269" s="18"/>
    </row>
    <row r="270" spans="1:21" s="3" customFormat="1" ht="15" customHeight="1">
      <c r="A270" s="10">
        <v>262</v>
      </c>
      <c r="B270" s="21" t="s">
        <v>218</v>
      </c>
      <c r="C270" s="14"/>
      <c r="D270" s="10"/>
      <c r="E270" s="21" t="s">
        <v>24</v>
      </c>
      <c r="F270" s="23"/>
      <c r="G270" s="19" t="s">
        <v>25</v>
      </c>
      <c r="H270" s="92"/>
      <c r="I270" s="87"/>
      <c r="J270" s="87"/>
      <c r="K270" s="90"/>
      <c r="L270" s="90"/>
      <c r="M270" s="87"/>
      <c r="N270" s="87"/>
      <c r="O270" s="93"/>
      <c r="P270" s="87"/>
      <c r="Q270" s="90"/>
    </row>
    <row r="271" spans="1:21" s="3" customFormat="1" ht="15" customHeight="1">
      <c r="A271" s="10">
        <v>263</v>
      </c>
      <c r="B271" s="21" t="s">
        <v>219</v>
      </c>
      <c r="C271" s="14" t="s">
        <v>19</v>
      </c>
      <c r="D271" s="10"/>
      <c r="E271" s="21" t="s">
        <v>24</v>
      </c>
      <c r="F271" s="23"/>
      <c r="G271" s="19" t="s">
        <v>22</v>
      </c>
      <c r="H271" s="92"/>
      <c r="I271" s="87"/>
      <c r="J271" s="87"/>
      <c r="K271" s="90"/>
      <c r="L271" s="90"/>
      <c r="M271" s="87"/>
      <c r="N271" s="146"/>
      <c r="O271" s="201"/>
      <c r="P271" s="201"/>
      <c r="Q271" s="90"/>
      <c r="R271" s="20"/>
      <c r="S271" s="20"/>
      <c r="U271" s="20"/>
    </row>
    <row r="272" spans="1:21" s="3" customFormat="1" ht="15" customHeight="1">
      <c r="A272" s="10">
        <v>264</v>
      </c>
      <c r="B272" s="21" t="s">
        <v>220</v>
      </c>
      <c r="C272" s="14" t="s">
        <v>19</v>
      </c>
      <c r="D272" s="10"/>
      <c r="E272" s="21" t="s">
        <v>221</v>
      </c>
      <c r="F272" s="22"/>
      <c r="G272" s="19" t="s">
        <v>22</v>
      </c>
      <c r="H272" s="92"/>
      <c r="I272" s="87"/>
      <c r="J272" s="87"/>
      <c r="K272" s="87"/>
      <c r="L272" s="87"/>
      <c r="M272" s="87"/>
      <c r="N272" s="87"/>
      <c r="O272" s="90"/>
      <c r="P272" s="90"/>
      <c r="Q272" s="90"/>
      <c r="R272" s="20"/>
      <c r="S272" s="20"/>
      <c r="U272" s="20"/>
    </row>
    <row r="273" spans="1:21" s="3" customFormat="1" ht="15" customHeight="1">
      <c r="A273" s="10">
        <v>265</v>
      </c>
      <c r="B273" s="21" t="s">
        <v>220</v>
      </c>
      <c r="C273" s="14" t="s">
        <v>19</v>
      </c>
      <c r="D273" s="10"/>
      <c r="E273" s="21" t="s">
        <v>221</v>
      </c>
      <c r="F273" s="59"/>
      <c r="G273" s="19" t="s">
        <v>47</v>
      </c>
      <c r="H273" s="80"/>
      <c r="I273" s="84"/>
      <c r="J273" s="84"/>
      <c r="K273" s="138"/>
      <c r="L273" s="138"/>
      <c r="M273" s="84"/>
      <c r="N273" s="84"/>
      <c r="O273" s="138"/>
      <c r="P273" s="138"/>
      <c r="Q273" s="138"/>
      <c r="R273" s="18"/>
    </row>
    <row r="274" spans="1:21" s="3" customFormat="1" ht="15" customHeight="1">
      <c r="A274" s="10">
        <v>266</v>
      </c>
      <c r="B274" s="21" t="s">
        <v>222</v>
      </c>
      <c r="C274" s="14" t="s">
        <v>19</v>
      </c>
      <c r="D274" s="10"/>
      <c r="E274" s="21" t="s">
        <v>24</v>
      </c>
      <c r="F274" s="23"/>
      <c r="G274" s="19" t="s">
        <v>22</v>
      </c>
      <c r="H274" s="85">
        <v>2</v>
      </c>
      <c r="I274" s="87"/>
      <c r="J274" s="87"/>
      <c r="K274" s="90"/>
      <c r="L274" s="90"/>
      <c r="M274" s="87"/>
      <c r="N274" s="87"/>
      <c r="O274" s="87"/>
      <c r="P274" s="87"/>
      <c r="Q274" s="90"/>
      <c r="R274" s="20"/>
      <c r="S274" s="20"/>
      <c r="U274" s="20"/>
    </row>
    <row r="275" spans="1:21" s="3" customFormat="1" ht="15" customHeight="1">
      <c r="A275" s="10">
        <v>267</v>
      </c>
      <c r="B275" s="21" t="s">
        <v>222</v>
      </c>
      <c r="C275" s="48" t="s">
        <v>19</v>
      </c>
      <c r="D275" s="10"/>
      <c r="E275" s="21" t="s">
        <v>24</v>
      </c>
      <c r="F275" s="22"/>
      <c r="G275" s="19" t="s">
        <v>25</v>
      </c>
      <c r="H275" s="162"/>
      <c r="I275" s="84"/>
      <c r="J275" s="84"/>
      <c r="K275" s="84"/>
      <c r="L275" s="84"/>
      <c r="M275" s="84"/>
      <c r="N275" s="104"/>
      <c r="O275" s="104"/>
      <c r="P275" s="104"/>
      <c r="Q275" s="84"/>
    </row>
    <row r="276" spans="1:21" s="3" customFormat="1" ht="15" customHeight="1">
      <c r="A276" s="10">
        <v>268</v>
      </c>
      <c r="B276" s="60" t="s">
        <v>223</v>
      </c>
      <c r="C276" s="14" t="s">
        <v>19</v>
      </c>
      <c r="D276" s="10"/>
      <c r="E276" s="21" t="s">
        <v>24</v>
      </c>
      <c r="F276" s="23"/>
      <c r="G276" s="19" t="s">
        <v>22</v>
      </c>
      <c r="H276" s="116"/>
      <c r="I276" s="117"/>
      <c r="J276" s="117"/>
      <c r="K276" s="117"/>
      <c r="L276" s="117"/>
      <c r="M276" s="87"/>
      <c r="N276" s="117"/>
      <c r="O276" s="117"/>
      <c r="P276" s="117"/>
      <c r="Q276" s="90"/>
      <c r="R276" s="20"/>
      <c r="S276" s="20"/>
      <c r="U276" s="20"/>
    </row>
    <row r="277" spans="1:21" s="3" customFormat="1" ht="15" customHeight="1">
      <c r="A277" s="10">
        <v>269</v>
      </c>
      <c r="B277" s="60" t="s">
        <v>224</v>
      </c>
      <c r="C277" s="14" t="s">
        <v>19</v>
      </c>
      <c r="D277" s="10"/>
      <c r="E277" s="21"/>
      <c r="F277" s="22"/>
      <c r="G277" s="19" t="s">
        <v>21</v>
      </c>
      <c r="H277" s="80"/>
      <c r="I277" s="155"/>
      <c r="J277" s="155"/>
      <c r="K277" s="155"/>
      <c r="L277" s="155"/>
      <c r="M277" s="84"/>
      <c r="N277" s="84"/>
      <c r="O277" s="84"/>
      <c r="P277" s="84"/>
      <c r="Q277" s="84"/>
    </row>
    <row r="278" spans="1:21" s="3" customFormat="1" ht="15" customHeight="1">
      <c r="A278" s="10">
        <v>270</v>
      </c>
      <c r="B278" s="21" t="s">
        <v>225</v>
      </c>
      <c r="C278" s="14" t="s">
        <v>19</v>
      </c>
      <c r="D278" s="10"/>
      <c r="E278" s="21" t="s">
        <v>226</v>
      </c>
      <c r="F278" s="23"/>
      <c r="G278" s="19" t="s">
        <v>22</v>
      </c>
      <c r="H278" s="92">
        <v>3</v>
      </c>
      <c r="I278" s="87"/>
      <c r="J278" s="87"/>
      <c r="K278" s="90"/>
      <c r="L278" s="90"/>
      <c r="M278" s="87"/>
      <c r="N278" s="87"/>
      <c r="O278" s="87"/>
      <c r="P278" s="87"/>
      <c r="Q278" s="90"/>
      <c r="R278" s="20"/>
      <c r="S278" s="20"/>
      <c r="U278" s="20"/>
    </row>
    <row r="279" spans="1:21" s="3" customFormat="1" ht="15" customHeight="1">
      <c r="A279" s="10">
        <v>271</v>
      </c>
      <c r="B279" s="21" t="s">
        <v>225</v>
      </c>
      <c r="C279" s="14" t="s">
        <v>19</v>
      </c>
      <c r="D279" s="10"/>
      <c r="E279" s="21" t="s">
        <v>226</v>
      </c>
      <c r="F279" s="22"/>
      <c r="G279" s="19" t="s">
        <v>25</v>
      </c>
      <c r="H279" s="80"/>
      <c r="I279" s="84"/>
      <c r="J279" s="84"/>
      <c r="K279" s="84"/>
      <c r="L279" s="84"/>
      <c r="M279" s="84"/>
      <c r="N279" s="104"/>
      <c r="O279" s="104"/>
      <c r="P279" s="104"/>
      <c r="Q279" s="84"/>
    </row>
    <row r="280" spans="1:21" s="3" customFormat="1" ht="15" customHeight="1">
      <c r="A280" s="10">
        <v>272</v>
      </c>
      <c r="B280" s="21" t="s">
        <v>227</v>
      </c>
      <c r="C280" s="14" t="s">
        <v>19</v>
      </c>
      <c r="D280" s="10"/>
      <c r="E280" s="21"/>
      <c r="F280" s="22"/>
      <c r="G280" s="19" t="s">
        <v>33</v>
      </c>
      <c r="H280" s="80"/>
      <c r="I280" s="103"/>
      <c r="J280" s="103"/>
      <c r="K280" s="104"/>
      <c r="L280" s="104"/>
      <c r="M280" s="103"/>
      <c r="N280" s="84"/>
      <c r="O280" s="84"/>
      <c r="P280" s="84"/>
      <c r="Q280" s="84"/>
    </row>
    <row r="281" spans="1:21" s="3" customFormat="1" ht="15" customHeight="1">
      <c r="A281" s="10">
        <v>273</v>
      </c>
      <c r="B281" s="21" t="s">
        <v>228</v>
      </c>
      <c r="C281" s="14" t="s">
        <v>19</v>
      </c>
      <c r="D281" s="10"/>
      <c r="E281" s="21" t="s">
        <v>215</v>
      </c>
      <c r="F281" s="23"/>
      <c r="G281" s="19" t="s">
        <v>22</v>
      </c>
      <c r="H281" s="92">
        <v>2</v>
      </c>
      <c r="I281" s="87"/>
      <c r="J281" s="87"/>
      <c r="K281" s="87"/>
      <c r="L281" s="87"/>
      <c r="M281" s="87"/>
      <c r="N281" s="87"/>
      <c r="O281" s="87"/>
      <c r="P281" s="87"/>
      <c r="Q281" s="90"/>
      <c r="R281" s="20"/>
      <c r="S281" s="20"/>
      <c r="U281" s="20"/>
    </row>
    <row r="282" spans="1:21" s="3" customFormat="1" ht="15" customHeight="1">
      <c r="A282" s="10">
        <v>274</v>
      </c>
      <c r="B282" s="21" t="s">
        <v>229</v>
      </c>
      <c r="C282" s="14" t="s">
        <v>19</v>
      </c>
      <c r="D282" s="10"/>
      <c r="E282" s="21" t="s">
        <v>24</v>
      </c>
      <c r="F282" s="23"/>
      <c r="G282" s="19" t="s">
        <v>22</v>
      </c>
      <c r="H282" s="92">
        <v>4</v>
      </c>
      <c r="I282" s="87"/>
      <c r="J282" s="87"/>
      <c r="K282" s="87"/>
      <c r="L282" s="87"/>
      <c r="M282" s="87"/>
      <c r="N282" s="87"/>
      <c r="O282" s="90"/>
      <c r="P282" s="90"/>
      <c r="Q282" s="90"/>
      <c r="R282" s="20"/>
      <c r="S282" s="20"/>
      <c r="U282" s="20"/>
    </row>
    <row r="283" spans="1:21" s="3" customFormat="1" ht="15" customHeight="1">
      <c r="A283" s="10">
        <v>275</v>
      </c>
      <c r="B283" s="61" t="s">
        <v>229</v>
      </c>
      <c r="C283" s="14" t="s">
        <v>19</v>
      </c>
      <c r="D283" s="10"/>
      <c r="E283" s="21" t="s">
        <v>24</v>
      </c>
      <c r="F283" s="58"/>
      <c r="G283" s="24" t="s">
        <v>25</v>
      </c>
      <c r="H283" s="167"/>
      <c r="I283" s="155"/>
      <c r="J283" s="155"/>
      <c r="K283" s="155"/>
      <c r="L283" s="155"/>
      <c r="M283" s="84"/>
      <c r="N283" s="84"/>
      <c r="O283" s="84"/>
      <c r="P283" s="84"/>
      <c r="Q283" s="84"/>
    </row>
    <row r="284" spans="1:21" s="3" customFormat="1" ht="15" customHeight="1">
      <c r="A284" s="10">
        <v>276</v>
      </c>
      <c r="B284" s="61" t="s">
        <v>230</v>
      </c>
      <c r="C284" s="14" t="s">
        <v>54</v>
      </c>
      <c r="D284" s="10" t="s">
        <v>69</v>
      </c>
      <c r="E284" s="21" t="s">
        <v>24</v>
      </c>
      <c r="F284" s="58"/>
      <c r="G284" s="19" t="s">
        <v>22</v>
      </c>
      <c r="H284" s="177">
        <v>3</v>
      </c>
      <c r="I284" s="87"/>
      <c r="J284" s="87"/>
      <c r="K284" s="87"/>
      <c r="L284" s="87"/>
      <c r="M284" s="87"/>
      <c r="N284" s="87"/>
      <c r="O284" s="87"/>
      <c r="P284" s="87"/>
      <c r="Q284" s="90"/>
      <c r="R284" s="20"/>
      <c r="S284" s="20"/>
      <c r="U284" s="20"/>
    </row>
    <row r="285" spans="1:21" s="3" customFormat="1" ht="15" customHeight="1">
      <c r="A285" s="10">
        <v>277</v>
      </c>
      <c r="B285" s="21" t="s">
        <v>230</v>
      </c>
      <c r="C285" s="14" t="s">
        <v>54</v>
      </c>
      <c r="D285" s="10" t="s">
        <v>69</v>
      </c>
      <c r="E285" s="21" t="s">
        <v>24</v>
      </c>
      <c r="F285" s="23"/>
      <c r="G285" s="19" t="s">
        <v>25</v>
      </c>
      <c r="H285" s="80"/>
      <c r="I285" s="84"/>
      <c r="J285" s="84"/>
      <c r="K285" s="84"/>
      <c r="L285" s="84"/>
      <c r="M285" s="84"/>
      <c r="N285" s="84"/>
      <c r="O285" s="84"/>
      <c r="P285" s="84"/>
      <c r="Q285" s="138"/>
      <c r="R285" s="18"/>
    </row>
    <row r="286" spans="1:21" s="3" customFormat="1" ht="15" customHeight="1">
      <c r="A286" s="10">
        <v>278</v>
      </c>
      <c r="B286" s="62" t="s">
        <v>231</v>
      </c>
      <c r="C286" s="63" t="s">
        <v>19</v>
      </c>
      <c r="D286" s="64"/>
      <c r="E286" s="62" t="s">
        <v>24</v>
      </c>
      <c r="F286" s="65"/>
      <c r="G286" s="66" t="s">
        <v>22</v>
      </c>
      <c r="H286" s="92"/>
      <c r="I286" s="87"/>
      <c r="J286" s="87"/>
      <c r="K286" s="87"/>
      <c r="L286" s="87"/>
      <c r="M286" s="87"/>
      <c r="N286" s="87"/>
      <c r="O286" s="87"/>
      <c r="P286" s="87"/>
      <c r="Q286" s="90"/>
      <c r="R286" s="20"/>
      <c r="S286" s="20"/>
      <c r="U286" s="20"/>
    </row>
    <row r="287" spans="1:21" s="3" customFormat="1" ht="15" customHeight="1">
      <c r="A287" s="10">
        <v>279</v>
      </c>
      <c r="B287" s="21" t="s">
        <v>232</v>
      </c>
      <c r="C287" s="42" t="s">
        <v>19</v>
      </c>
      <c r="D287" s="50"/>
      <c r="E287" s="21" t="s">
        <v>24</v>
      </c>
      <c r="F287" s="51"/>
      <c r="G287" s="19" t="s">
        <v>25</v>
      </c>
      <c r="H287" s="181"/>
      <c r="I287" s="84"/>
      <c r="J287" s="84"/>
      <c r="K287" s="138"/>
      <c r="L287" s="138"/>
      <c r="M287" s="84"/>
      <c r="N287" s="104"/>
      <c r="O287" s="104"/>
      <c r="P287" s="104"/>
      <c r="Q287" s="84"/>
      <c r="R287" s="18"/>
    </row>
    <row r="288" spans="1:21" s="3" customFormat="1" ht="15" customHeight="1">
      <c r="A288" s="10">
        <v>280</v>
      </c>
      <c r="B288" s="21" t="s">
        <v>233</v>
      </c>
      <c r="C288" s="42" t="s">
        <v>19</v>
      </c>
      <c r="D288" s="43"/>
      <c r="E288" s="21" t="s">
        <v>24</v>
      </c>
      <c r="F288" s="23"/>
      <c r="G288" s="19" t="s">
        <v>22</v>
      </c>
      <c r="H288" s="177"/>
      <c r="I288" s="87"/>
      <c r="J288" s="87"/>
      <c r="K288" s="87"/>
      <c r="L288" s="87"/>
      <c r="M288" s="87"/>
      <c r="N288" s="87"/>
      <c r="O288" s="87"/>
      <c r="P288" s="87"/>
      <c r="Q288" s="90"/>
      <c r="R288" s="20"/>
      <c r="S288" s="20"/>
      <c r="U288" s="20"/>
    </row>
    <row r="289" spans="1:21" s="3" customFormat="1" ht="15" customHeight="1">
      <c r="A289" s="10">
        <v>281</v>
      </c>
      <c r="B289" s="21" t="s">
        <v>234</v>
      </c>
      <c r="C289" s="42" t="s">
        <v>19</v>
      </c>
      <c r="D289" s="64"/>
      <c r="E289" s="21" t="s">
        <v>235</v>
      </c>
      <c r="F289" s="23"/>
      <c r="G289" s="27" t="s">
        <v>22</v>
      </c>
      <c r="H289" s="92"/>
      <c r="I289" s="87"/>
      <c r="J289" s="87"/>
      <c r="K289" s="87"/>
      <c r="L289" s="87"/>
      <c r="M289" s="87"/>
      <c r="N289" s="87"/>
      <c r="O289" s="90"/>
      <c r="P289" s="90"/>
      <c r="Q289" s="90"/>
      <c r="R289" s="20"/>
      <c r="S289" s="20"/>
      <c r="U289" s="20"/>
    </row>
    <row r="290" spans="1:21" s="3" customFormat="1" ht="13.15" customHeight="1">
      <c r="A290" s="10">
        <v>282</v>
      </c>
      <c r="B290" s="29" t="s">
        <v>234</v>
      </c>
      <c r="C290" s="42" t="s">
        <v>19</v>
      </c>
      <c r="D290" s="58"/>
      <c r="E290" s="21" t="s">
        <v>235</v>
      </c>
      <c r="F290" s="67"/>
      <c r="G290" s="68" t="s">
        <v>25</v>
      </c>
      <c r="H290" s="167"/>
      <c r="I290" s="84"/>
      <c r="J290" s="84"/>
      <c r="K290" s="84"/>
      <c r="L290" s="84"/>
      <c r="M290" s="84"/>
      <c r="N290" s="84"/>
      <c r="O290" s="138"/>
      <c r="P290" s="155"/>
      <c r="Q290" s="84"/>
    </row>
    <row r="291" spans="1:21" s="3" customFormat="1" ht="13.15" customHeight="1">
      <c r="A291" s="10">
        <v>283</v>
      </c>
      <c r="B291" s="69" t="s">
        <v>236</v>
      </c>
      <c r="C291" s="42" t="s">
        <v>19</v>
      </c>
      <c r="D291" s="70"/>
      <c r="E291" s="21" t="s">
        <v>24</v>
      </c>
      <c r="F291" s="26"/>
      <c r="G291" s="19" t="s">
        <v>22</v>
      </c>
      <c r="H291" s="207"/>
      <c r="I291" s="87"/>
      <c r="J291" s="87"/>
      <c r="K291" s="87"/>
      <c r="L291" s="87"/>
      <c r="M291" s="87"/>
      <c r="N291" s="87"/>
      <c r="O291" s="90"/>
      <c r="P291" s="90"/>
      <c r="Q291" s="90"/>
      <c r="R291" s="20"/>
      <c r="S291" s="20"/>
      <c r="U291" s="20"/>
    </row>
    <row r="292" spans="1:21" s="3" customFormat="1" ht="15" customHeight="1">
      <c r="A292" s="10">
        <v>284</v>
      </c>
      <c r="B292" s="69" t="s">
        <v>236</v>
      </c>
      <c r="C292" s="42" t="s">
        <v>19</v>
      </c>
      <c r="D292" s="39"/>
      <c r="E292" s="21" t="s">
        <v>24</v>
      </c>
      <c r="F292" s="39"/>
      <c r="G292" s="35" t="s">
        <v>25</v>
      </c>
      <c r="H292" s="96"/>
      <c r="I292" s="155"/>
      <c r="J292" s="155"/>
      <c r="K292" s="155"/>
      <c r="L292" s="155"/>
      <c r="M292" s="84"/>
      <c r="N292" s="104"/>
      <c r="O292" s="104"/>
      <c r="P292" s="104"/>
      <c r="Q292" s="84"/>
    </row>
    <row r="293" spans="1:21" s="3" customFormat="1" ht="15" customHeight="1">
      <c r="A293" s="10">
        <v>286</v>
      </c>
      <c r="B293" s="71" t="s">
        <v>237</v>
      </c>
      <c r="C293" s="72" t="s">
        <v>19</v>
      </c>
      <c r="D293" s="73"/>
      <c r="E293" s="73" t="s">
        <v>24</v>
      </c>
      <c r="F293" s="73"/>
      <c r="G293" s="74" t="s">
        <v>25</v>
      </c>
      <c r="H293" s="80">
        <v>1</v>
      </c>
      <c r="I293" s="209"/>
      <c r="J293" s="209"/>
      <c r="K293" s="94"/>
      <c r="L293" s="94"/>
      <c r="M293" s="84"/>
      <c r="N293" s="209"/>
      <c r="O293" s="210"/>
      <c r="P293" s="210"/>
      <c r="Q293" s="84"/>
    </row>
    <row r="294" spans="1:21" s="75" customFormat="1" ht="15" customHeight="1">
      <c r="A294" s="10">
        <v>287</v>
      </c>
      <c r="B294" s="34" t="s">
        <v>238</v>
      </c>
      <c r="C294" s="14" t="s">
        <v>54</v>
      </c>
      <c r="D294" s="10" t="s">
        <v>69</v>
      </c>
      <c r="E294" s="21" t="s">
        <v>24</v>
      </c>
      <c r="F294" s="23"/>
      <c r="G294" s="19" t="s">
        <v>22</v>
      </c>
      <c r="H294" s="177">
        <v>2</v>
      </c>
      <c r="I294" s="87"/>
      <c r="J294" s="87"/>
      <c r="K294" s="90"/>
      <c r="L294" s="90"/>
      <c r="M294" s="87"/>
      <c r="N294" s="87"/>
      <c r="O294" s="87"/>
      <c r="P294" s="87"/>
      <c r="Q294" s="90"/>
      <c r="R294" s="20"/>
      <c r="S294" s="20"/>
      <c r="U294" s="20"/>
    </row>
    <row r="295" spans="1:21" s="3" customFormat="1" ht="15" customHeight="1">
      <c r="A295" s="10">
        <v>288</v>
      </c>
      <c r="B295" s="61" t="s">
        <v>238</v>
      </c>
      <c r="C295" s="14" t="s">
        <v>54</v>
      </c>
      <c r="D295" s="10" t="s">
        <v>7</v>
      </c>
      <c r="E295" s="21" t="s">
        <v>24</v>
      </c>
      <c r="F295" s="44"/>
      <c r="G295" s="35" t="s">
        <v>25</v>
      </c>
      <c r="H295" s="167"/>
      <c r="I295" s="84"/>
      <c r="J295" s="84"/>
      <c r="K295" s="84"/>
      <c r="L295" s="84"/>
      <c r="M295" s="84"/>
      <c r="N295" s="104"/>
      <c r="O295" s="104"/>
      <c r="P295" s="104"/>
      <c r="Q295" s="84"/>
    </row>
    <row r="296" spans="1:21" s="3" customFormat="1" ht="14.45" customHeight="1">
      <c r="B296" s="76"/>
      <c r="H296" s="77">
        <f t="shared" ref="H296:Q296" si="1">SUM(H10:H295)</f>
        <v>212</v>
      </c>
      <c r="I296" s="77">
        <f t="shared" si="1"/>
        <v>0</v>
      </c>
      <c r="J296" s="77">
        <f t="shared" si="1"/>
        <v>0</v>
      </c>
      <c r="K296" s="78">
        <f t="shared" si="1"/>
        <v>0</v>
      </c>
      <c r="L296" s="78">
        <f t="shared" si="1"/>
        <v>0</v>
      </c>
      <c r="M296" s="77">
        <f t="shared" si="1"/>
        <v>0</v>
      </c>
      <c r="N296" s="77">
        <f t="shared" si="1"/>
        <v>9</v>
      </c>
      <c r="O296" s="77">
        <f t="shared" si="1"/>
        <v>0</v>
      </c>
      <c r="P296" s="77">
        <f t="shared" si="1"/>
        <v>0</v>
      </c>
      <c r="Q296" s="77">
        <f t="shared" si="1"/>
        <v>0</v>
      </c>
    </row>
    <row r="297" spans="1:21" s="3" customFormat="1" ht="15" customHeight="1"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1:21" s="3" customFormat="1" ht="15" customHeight="1"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1:21" s="3" customFormat="1" ht="15" customHeight="1">
      <c r="I299" s="79"/>
      <c r="J299" s="79"/>
      <c r="K299" s="79"/>
      <c r="L299" s="79"/>
      <c r="M299" s="79"/>
      <c r="N299" s="79"/>
      <c r="O299" s="79"/>
      <c r="P299" s="79"/>
      <c r="Q299" s="79"/>
    </row>
  </sheetData>
  <autoFilter ref="A9:Q297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299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G22" sqref="G22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/>
      <c r="N11" s="86"/>
      <c r="O11" s="88"/>
      <c r="P11" s="89"/>
      <c r="Q11" s="90"/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/>
      <c r="N13" s="87"/>
      <c r="O13" s="93"/>
      <c r="P13" s="93"/>
      <c r="Q13" s="90"/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2</v>
      </c>
      <c r="I14" s="87"/>
      <c r="J14" s="87"/>
      <c r="K14" s="87"/>
      <c r="L14" s="87"/>
      <c r="M14" s="87"/>
      <c r="N14" s="87"/>
      <c r="O14" s="93"/>
      <c r="P14" s="93"/>
      <c r="Q14" s="90"/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/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/>
      <c r="I17" s="87"/>
      <c r="J17" s="87"/>
      <c r="K17" s="87"/>
      <c r="L17" s="87"/>
      <c r="M17" s="87"/>
      <c r="N17" s="87"/>
      <c r="O17" s="99"/>
      <c r="P17" s="99"/>
      <c r="Q17" s="90"/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/>
      <c r="I19" s="101"/>
      <c r="J19" s="101"/>
      <c r="K19" s="101"/>
      <c r="L19" s="101"/>
      <c r="M19" s="87"/>
      <c r="N19" s="101"/>
      <c r="O19" s="102"/>
      <c r="P19" s="102"/>
      <c r="Q19" s="90"/>
      <c r="R19" s="20"/>
      <c r="S19" s="20"/>
      <c r="U19" s="20"/>
    </row>
    <row r="20" spans="1:1021" ht="15" customHeight="1">
      <c r="A20" s="10">
        <v>11</v>
      </c>
      <c r="B20" s="21" t="s">
        <v>31</v>
      </c>
      <c r="C20" s="14" t="s">
        <v>19</v>
      </c>
      <c r="D20" s="10"/>
      <c r="E20" s="21" t="s">
        <v>32</v>
      </c>
      <c r="F20" s="23"/>
      <c r="G20" s="19" t="s">
        <v>33</v>
      </c>
      <c r="H20" s="80"/>
      <c r="I20" s="84"/>
      <c r="J20" s="84"/>
      <c r="K20" s="84"/>
      <c r="L20" s="84"/>
      <c r="M20" s="84"/>
      <c r="N20" s="84"/>
      <c r="O20" s="95"/>
      <c r="P20" s="95"/>
      <c r="Q20" s="84"/>
      <c r="R20" s="18"/>
    </row>
    <row r="21" spans="1:1021" ht="15" customHeight="1">
      <c r="A21" s="10">
        <v>12</v>
      </c>
      <c r="B21" s="21" t="s">
        <v>34</v>
      </c>
      <c r="C21" s="14" t="s">
        <v>19</v>
      </c>
      <c r="D21" s="10"/>
      <c r="E21" s="21" t="s">
        <v>32</v>
      </c>
      <c r="F21" s="23"/>
      <c r="G21" s="19" t="s">
        <v>22</v>
      </c>
      <c r="H21" s="92">
        <v>1</v>
      </c>
      <c r="I21" s="87"/>
      <c r="J21" s="87"/>
      <c r="K21" s="87"/>
      <c r="L21" s="87"/>
      <c r="M21" s="87"/>
      <c r="N21" s="87"/>
      <c r="O21" s="93"/>
      <c r="P21" s="93"/>
      <c r="Q21" s="90"/>
      <c r="R21" s="20"/>
      <c r="S21" s="20"/>
      <c r="U21" s="20"/>
    </row>
    <row r="22" spans="1:1021" ht="15" customHeight="1">
      <c r="A22" s="10">
        <v>13</v>
      </c>
      <c r="B22" s="21" t="s">
        <v>35</v>
      </c>
      <c r="C22" s="14" t="s">
        <v>19</v>
      </c>
      <c r="D22" s="10"/>
      <c r="E22" s="21" t="s">
        <v>36</v>
      </c>
      <c r="F22" s="23"/>
      <c r="G22" s="19" t="s">
        <v>22</v>
      </c>
      <c r="H22" s="92"/>
      <c r="I22" s="87"/>
      <c r="J22" s="87"/>
      <c r="K22" s="87"/>
      <c r="L22" s="87"/>
      <c r="M22" s="87"/>
      <c r="N22" s="87"/>
      <c r="O22" s="93"/>
      <c r="P22" s="87"/>
      <c r="Q22" s="90"/>
      <c r="R22" s="20"/>
      <c r="S22" s="20"/>
      <c r="U22" s="20"/>
    </row>
    <row r="23" spans="1:1021" ht="15" customHeight="1">
      <c r="A23" s="10">
        <v>14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33</v>
      </c>
      <c r="H23" s="80"/>
      <c r="I23" s="103"/>
      <c r="J23" s="103"/>
      <c r="K23" s="104"/>
      <c r="L23" s="104"/>
      <c r="M23" s="84"/>
      <c r="N23" s="84"/>
      <c r="O23" s="95"/>
      <c r="P23" s="95"/>
      <c r="Q23" s="84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15</v>
      </c>
      <c r="B24" s="21" t="s">
        <v>37</v>
      </c>
      <c r="C24" s="14" t="s">
        <v>38</v>
      </c>
      <c r="D24" s="10"/>
      <c r="E24" s="21" t="s">
        <v>39</v>
      </c>
      <c r="F24" s="23"/>
      <c r="G24" s="19" t="s">
        <v>22</v>
      </c>
      <c r="H24" s="92">
        <v>6</v>
      </c>
      <c r="I24" s="101"/>
      <c r="J24" s="101"/>
      <c r="K24" s="101"/>
      <c r="L24" s="101"/>
      <c r="M24" s="87"/>
      <c r="N24" s="101"/>
      <c r="O24" s="102"/>
      <c r="P24" s="102"/>
      <c r="Q24" s="90"/>
      <c r="R24" s="20"/>
      <c r="S24" s="20"/>
      <c r="U24" s="20"/>
    </row>
    <row r="25" spans="1:1021" ht="15" customHeight="1">
      <c r="A25" s="10">
        <v>16</v>
      </c>
      <c r="B25" s="21" t="s">
        <v>37</v>
      </c>
      <c r="C25" s="14" t="s">
        <v>38</v>
      </c>
      <c r="D25" s="21"/>
      <c r="E25" s="21" t="s">
        <v>39</v>
      </c>
      <c r="F25" s="23"/>
      <c r="G25" s="24" t="s">
        <v>25</v>
      </c>
      <c r="H25" s="80"/>
      <c r="I25" s="82"/>
      <c r="J25" s="82"/>
      <c r="K25" s="100"/>
      <c r="L25" s="100"/>
      <c r="M25" s="84"/>
      <c r="N25" s="84"/>
      <c r="O25" s="95"/>
      <c r="P25" s="95"/>
      <c r="Q25" s="84"/>
      <c r="R25" s="18"/>
    </row>
    <row r="26" spans="1:1021" s="3" customFormat="1" ht="15" customHeight="1">
      <c r="A26" s="10">
        <v>17</v>
      </c>
      <c r="B26" s="21" t="s">
        <v>40</v>
      </c>
      <c r="C26" s="14" t="s">
        <v>19</v>
      </c>
      <c r="D26" s="10"/>
      <c r="E26" s="21" t="s">
        <v>41</v>
      </c>
      <c r="F26" s="23"/>
      <c r="G26" s="19" t="s">
        <v>22</v>
      </c>
      <c r="H26" s="92">
        <v>3</v>
      </c>
      <c r="I26" s="87"/>
      <c r="J26" s="87"/>
      <c r="K26" s="87"/>
      <c r="L26" s="87"/>
      <c r="M26" s="87"/>
      <c r="N26" s="87"/>
      <c r="O26" s="93"/>
      <c r="P26" s="93"/>
      <c r="Q26" s="90"/>
      <c r="R26" s="20"/>
      <c r="S26" s="20"/>
      <c r="U26" s="20"/>
    </row>
    <row r="27" spans="1:1021" ht="15" customHeight="1">
      <c r="A27" s="10">
        <v>18</v>
      </c>
      <c r="B27" s="29" t="s">
        <v>40</v>
      </c>
      <c r="C27" s="14" t="s">
        <v>19</v>
      </c>
      <c r="D27" s="10"/>
      <c r="E27" s="21" t="s">
        <v>41</v>
      </c>
      <c r="F27" s="22"/>
      <c r="G27" s="19" t="s">
        <v>33</v>
      </c>
      <c r="H27" s="80"/>
      <c r="I27" s="84"/>
      <c r="J27" s="84"/>
      <c r="K27" s="84"/>
      <c r="L27" s="84"/>
      <c r="M27" s="84"/>
      <c r="N27" s="84"/>
      <c r="O27" s="95"/>
      <c r="P27" s="95"/>
      <c r="Q27" s="84"/>
      <c r="R27" s="18"/>
    </row>
    <row r="28" spans="1:1021" ht="15" customHeight="1">
      <c r="A28" s="10">
        <v>19</v>
      </c>
      <c r="B28" s="21" t="s">
        <v>42</v>
      </c>
      <c r="C28" s="14" t="s">
        <v>19</v>
      </c>
      <c r="D28" s="10"/>
      <c r="E28" s="21" t="s">
        <v>43</v>
      </c>
      <c r="F28" s="30"/>
      <c r="G28" s="19" t="s">
        <v>22</v>
      </c>
      <c r="H28" s="92"/>
      <c r="I28" s="87"/>
      <c r="J28" s="87"/>
      <c r="K28" s="87"/>
      <c r="L28" s="87"/>
      <c r="M28" s="87"/>
      <c r="N28" s="87"/>
      <c r="O28" s="93"/>
      <c r="P28" s="93"/>
      <c r="Q28" s="90"/>
      <c r="R28" s="20"/>
      <c r="S28" s="20"/>
      <c r="U28" s="20"/>
    </row>
    <row r="29" spans="1:1021" ht="15" customHeight="1">
      <c r="A29" s="10">
        <v>20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44</v>
      </c>
      <c r="H29" s="80"/>
      <c r="I29" s="105"/>
      <c r="J29" s="105"/>
      <c r="K29" s="104"/>
      <c r="L29" s="106"/>
      <c r="M29" s="105"/>
      <c r="N29" s="107"/>
      <c r="O29" s="108"/>
      <c r="P29" s="108"/>
      <c r="Q29" s="107"/>
      <c r="R29" s="18"/>
    </row>
    <row r="30" spans="1:1021" ht="15" customHeight="1">
      <c r="A30" s="10">
        <v>21</v>
      </c>
      <c r="B30" s="21" t="s">
        <v>45</v>
      </c>
      <c r="C30" s="14" t="s">
        <v>19</v>
      </c>
      <c r="D30" s="21"/>
      <c r="E30" s="21" t="s">
        <v>46</v>
      </c>
      <c r="F30" s="23"/>
      <c r="G30" s="19" t="s">
        <v>22</v>
      </c>
      <c r="H30" s="92"/>
      <c r="I30" s="109"/>
      <c r="J30" s="109"/>
      <c r="K30" s="109"/>
      <c r="L30" s="109"/>
      <c r="M30" s="109"/>
      <c r="N30" s="109"/>
      <c r="O30" s="109"/>
      <c r="P30" s="109"/>
      <c r="Q30" s="110"/>
      <c r="R30" s="20"/>
      <c r="S30" s="20"/>
      <c r="U30" s="20"/>
    </row>
    <row r="31" spans="1:1021" ht="15" customHeight="1">
      <c r="A31" s="10">
        <v>22</v>
      </c>
      <c r="B31" s="21" t="s">
        <v>45</v>
      </c>
      <c r="C31" s="14" t="s">
        <v>19</v>
      </c>
      <c r="D31" s="21"/>
      <c r="E31" s="21" t="s">
        <v>46</v>
      </c>
      <c r="F31" s="31"/>
      <c r="G31" s="19" t="s">
        <v>47</v>
      </c>
      <c r="H31" s="80">
        <v>1</v>
      </c>
      <c r="I31" s="111"/>
      <c r="J31" s="111"/>
      <c r="K31" s="112"/>
      <c r="L31" s="112"/>
      <c r="M31" s="113"/>
      <c r="N31" s="111">
        <v>1</v>
      </c>
      <c r="O31" s="114"/>
      <c r="P31" s="114"/>
      <c r="Q31" s="115"/>
      <c r="R31" s="18"/>
    </row>
    <row r="32" spans="1:1021" ht="15" customHeight="1">
      <c r="A32" s="10">
        <v>23</v>
      </c>
      <c r="B32" s="21" t="s">
        <v>48</v>
      </c>
      <c r="C32" s="14" t="s">
        <v>19</v>
      </c>
      <c r="D32" s="10"/>
      <c r="E32" s="21" t="s">
        <v>24</v>
      </c>
      <c r="F32" s="23"/>
      <c r="G32" s="19" t="s">
        <v>22</v>
      </c>
      <c r="H32" s="92">
        <v>4</v>
      </c>
      <c r="I32" s="87"/>
      <c r="J32" s="87"/>
      <c r="K32" s="87"/>
      <c r="L32" s="87"/>
      <c r="M32" s="87"/>
      <c r="N32" s="87"/>
      <c r="O32" s="99"/>
      <c r="P32" s="99"/>
      <c r="Q32" s="90"/>
      <c r="R32" s="20"/>
      <c r="S32" s="20"/>
      <c r="U32" s="20"/>
    </row>
    <row r="33" spans="1:1021" ht="15" customHeight="1">
      <c r="A33" s="10">
        <v>24</v>
      </c>
      <c r="B33" s="21" t="s">
        <v>48</v>
      </c>
      <c r="C33" s="14" t="s">
        <v>19</v>
      </c>
      <c r="D33" s="10"/>
      <c r="E33" s="21" t="s">
        <v>24</v>
      </c>
      <c r="F33" s="22"/>
      <c r="G33" s="19" t="s">
        <v>25</v>
      </c>
      <c r="H33" s="80"/>
      <c r="I33" s="84"/>
      <c r="J33" s="84"/>
      <c r="K33" s="84"/>
      <c r="L33" s="84"/>
      <c r="M33" s="84"/>
      <c r="N33" s="84"/>
      <c r="O33" s="95"/>
      <c r="P33" s="95"/>
      <c r="Q33" s="84"/>
      <c r="R33" s="18"/>
    </row>
    <row r="34" spans="1:1021" ht="15" customHeight="1">
      <c r="A34" s="10">
        <v>25</v>
      </c>
      <c r="B34" s="21" t="s">
        <v>49</v>
      </c>
      <c r="C34" s="14" t="s">
        <v>38</v>
      </c>
      <c r="D34" s="10"/>
      <c r="E34" s="21" t="s">
        <v>24</v>
      </c>
      <c r="F34" s="23"/>
      <c r="G34" s="19" t="s">
        <v>22</v>
      </c>
      <c r="H34" s="116"/>
      <c r="I34" s="117"/>
      <c r="J34" s="117"/>
      <c r="K34" s="117"/>
      <c r="L34" s="117"/>
      <c r="M34" s="117"/>
      <c r="N34" s="117"/>
      <c r="O34" s="118"/>
      <c r="P34" s="118"/>
      <c r="Q34" s="119"/>
      <c r="R34" s="20"/>
      <c r="S34" s="20"/>
      <c r="U34" s="20"/>
    </row>
    <row r="35" spans="1:1021" ht="15" customHeight="1">
      <c r="A35" s="10">
        <v>26</v>
      </c>
      <c r="B35" s="21" t="s">
        <v>49</v>
      </c>
      <c r="C35" s="14" t="s">
        <v>38</v>
      </c>
      <c r="D35" s="10"/>
      <c r="E35" s="21" t="s">
        <v>24</v>
      </c>
      <c r="F35" s="22"/>
      <c r="G35" s="19" t="s">
        <v>25</v>
      </c>
      <c r="H35" s="80"/>
      <c r="I35" s="104"/>
      <c r="J35" s="104"/>
      <c r="K35" s="104"/>
      <c r="L35" s="104"/>
      <c r="M35" s="104"/>
      <c r="N35" s="104"/>
      <c r="O35" s="104"/>
      <c r="P35" s="104"/>
      <c r="Q35" s="104"/>
    </row>
    <row r="36" spans="1:1021" ht="15" customHeight="1">
      <c r="A36" s="10">
        <v>27</v>
      </c>
      <c r="B36" s="21" t="s">
        <v>50</v>
      </c>
      <c r="C36" s="14"/>
      <c r="D36" s="10"/>
      <c r="E36" s="21"/>
      <c r="F36" s="22"/>
      <c r="G36" s="19" t="s">
        <v>21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21</v>
      </c>
      <c r="H37" s="80"/>
      <c r="I37" s="84"/>
      <c r="J37" s="84"/>
      <c r="K37" s="84"/>
      <c r="L37" s="84"/>
      <c r="M37" s="84"/>
      <c r="N37" s="84"/>
      <c r="O37" s="84"/>
      <c r="P37" s="84"/>
      <c r="Q37" s="84"/>
    </row>
    <row r="38" spans="1:1021" ht="15" customHeight="1">
      <c r="A38" s="10">
        <v>29</v>
      </c>
      <c r="B38" s="32" t="s">
        <v>51</v>
      </c>
      <c r="C38" s="14"/>
      <c r="D38" s="10"/>
      <c r="E38" s="21"/>
      <c r="F38" s="22"/>
      <c r="G38" s="19" t="s">
        <v>21</v>
      </c>
      <c r="H38" s="80"/>
      <c r="I38" s="81"/>
      <c r="J38" s="81"/>
      <c r="K38" s="120"/>
      <c r="L38" s="120"/>
      <c r="M38" s="115"/>
      <c r="N38" s="84"/>
      <c r="O38" s="84"/>
      <c r="P38" s="84"/>
      <c r="Q38" s="84"/>
    </row>
    <row r="39" spans="1:1021" ht="15" customHeight="1">
      <c r="A39" s="10">
        <v>30</v>
      </c>
      <c r="B39" s="21" t="s">
        <v>52</v>
      </c>
      <c r="C39" s="14" t="s">
        <v>19</v>
      </c>
      <c r="D39" s="10"/>
      <c r="E39" s="21" t="s">
        <v>24</v>
      </c>
      <c r="F39" s="22"/>
      <c r="G39" s="19" t="s">
        <v>22</v>
      </c>
      <c r="H39" s="92">
        <v>1</v>
      </c>
      <c r="I39" s="87"/>
      <c r="J39" s="87"/>
      <c r="K39" s="87"/>
      <c r="L39" s="87"/>
      <c r="M39" s="87"/>
      <c r="N39" s="87"/>
      <c r="O39" s="99"/>
      <c r="P39" s="99"/>
      <c r="Q39" s="90"/>
      <c r="R39" s="20"/>
      <c r="S39" s="20"/>
      <c r="U39" s="20"/>
    </row>
    <row r="40" spans="1:1021" ht="15" customHeight="1">
      <c r="A40" s="10">
        <v>31</v>
      </c>
      <c r="B40" s="21" t="s">
        <v>52</v>
      </c>
      <c r="C40" s="14"/>
      <c r="D40" s="10"/>
      <c r="E40" s="21" t="s">
        <v>24</v>
      </c>
      <c r="F40" s="22"/>
      <c r="G40" s="19" t="s">
        <v>25</v>
      </c>
      <c r="H40" s="80"/>
      <c r="I40" s="104"/>
      <c r="J40" s="104"/>
      <c r="K40" s="104"/>
      <c r="L40" s="104"/>
      <c r="M40" s="104"/>
      <c r="N40" s="104"/>
      <c r="O40" s="121"/>
      <c r="P40" s="121"/>
      <c r="Q40" s="104"/>
    </row>
    <row r="41" spans="1:1021" ht="15" customHeight="1">
      <c r="A41" s="10">
        <v>32</v>
      </c>
      <c r="B41" s="21" t="s">
        <v>53</v>
      </c>
      <c r="C41" s="14" t="s">
        <v>54</v>
      </c>
      <c r="D41" s="10"/>
      <c r="E41" s="21" t="s">
        <v>24</v>
      </c>
      <c r="F41" s="23"/>
      <c r="G41" s="19" t="s">
        <v>22</v>
      </c>
      <c r="H41" s="92">
        <v>3</v>
      </c>
      <c r="I41" s="87"/>
      <c r="J41" s="87"/>
      <c r="K41" s="87"/>
      <c r="L41" s="87"/>
      <c r="M41" s="87"/>
      <c r="N41" s="87"/>
      <c r="O41" s="93"/>
      <c r="P41" s="93"/>
      <c r="Q41" s="90"/>
      <c r="R41" s="20"/>
      <c r="S41" s="20"/>
      <c r="U41" s="20"/>
    </row>
    <row r="42" spans="1:1021" ht="15" customHeight="1">
      <c r="A42" s="10">
        <v>33</v>
      </c>
      <c r="B42" s="33" t="s">
        <v>53</v>
      </c>
      <c r="C42" s="14" t="s">
        <v>54</v>
      </c>
      <c r="D42" s="10"/>
      <c r="E42" s="21" t="s">
        <v>24</v>
      </c>
      <c r="F42" s="22"/>
      <c r="G42" s="19" t="s">
        <v>25</v>
      </c>
      <c r="H42" s="80"/>
      <c r="I42" s="84"/>
      <c r="J42" s="84"/>
      <c r="K42" s="84"/>
      <c r="L42" s="84"/>
      <c r="M42" s="84"/>
      <c r="N42" s="83"/>
      <c r="O42" s="122"/>
      <c r="P42" s="122"/>
      <c r="Q42" s="84"/>
      <c r="R42" s="18"/>
    </row>
    <row r="43" spans="1:1021" ht="15" customHeight="1">
      <c r="A43" s="10">
        <v>34</v>
      </c>
      <c r="B43" s="33" t="s">
        <v>55</v>
      </c>
      <c r="C43" s="14"/>
      <c r="D43" s="10"/>
      <c r="E43" s="21"/>
      <c r="F43" s="23"/>
      <c r="G43" s="19" t="s">
        <v>22</v>
      </c>
      <c r="H43" s="116"/>
      <c r="I43" s="117"/>
      <c r="J43" s="117"/>
      <c r="K43" s="117"/>
      <c r="L43" s="117"/>
      <c r="M43" s="87"/>
      <c r="N43" s="123"/>
      <c r="O43" s="124"/>
      <c r="P43" s="124"/>
      <c r="Q43" s="90"/>
      <c r="R43" s="20"/>
      <c r="S43" s="20"/>
      <c r="U43" s="20"/>
    </row>
    <row r="44" spans="1:1021" ht="15" customHeight="1">
      <c r="A44" s="10">
        <v>35</v>
      </c>
      <c r="B44" s="21" t="s">
        <v>56</v>
      </c>
      <c r="C44" s="14" t="s">
        <v>19</v>
      </c>
      <c r="D44" s="10"/>
      <c r="E44" s="21" t="s">
        <v>20</v>
      </c>
      <c r="F44" s="22"/>
      <c r="G44" s="19" t="s">
        <v>22</v>
      </c>
      <c r="H44" s="92">
        <v>5</v>
      </c>
      <c r="I44" s="87"/>
      <c r="J44" s="87"/>
      <c r="K44" s="90"/>
      <c r="L44" s="90"/>
      <c r="M44" s="87"/>
      <c r="N44" s="87"/>
      <c r="O44" s="90"/>
      <c r="P44" s="90"/>
      <c r="Q44" s="90"/>
      <c r="R44" s="20"/>
      <c r="S44" s="20"/>
      <c r="U44" s="20"/>
    </row>
    <row r="45" spans="1:1021" ht="15" customHeight="1">
      <c r="A45" s="10"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21</v>
      </c>
      <c r="H45" s="96"/>
      <c r="I45" s="125"/>
      <c r="J45" s="125"/>
      <c r="K45" s="126"/>
      <c r="L45" s="126"/>
      <c r="M45" s="127"/>
      <c r="N45" s="97"/>
      <c r="O45" s="128"/>
      <c r="P45" s="128"/>
      <c r="Q45" s="84"/>
      <c r="R45" s="18"/>
    </row>
    <row r="46" spans="1:1021" ht="15" customHeight="1">
      <c r="A46" s="10">
        <v>37</v>
      </c>
      <c r="B46" s="21" t="s">
        <v>57</v>
      </c>
      <c r="C46" s="14" t="s">
        <v>19</v>
      </c>
      <c r="D46" s="10"/>
      <c r="E46" s="21" t="s">
        <v>58</v>
      </c>
      <c r="F46" s="23"/>
      <c r="G46" s="19" t="s">
        <v>22</v>
      </c>
      <c r="H46" s="92">
        <v>3</v>
      </c>
      <c r="I46" s="87"/>
      <c r="J46" s="87"/>
      <c r="K46" s="87"/>
      <c r="L46" s="87"/>
      <c r="M46" s="87"/>
      <c r="N46" s="87"/>
      <c r="O46" s="87"/>
      <c r="P46" s="87"/>
      <c r="Q46" s="90"/>
      <c r="R46" s="20"/>
      <c r="S46" s="20"/>
      <c r="T46" s="18"/>
      <c r="U46" s="2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</row>
    <row r="47" spans="1:1021" ht="15" customHeight="1">
      <c r="A47" s="10">
        <v>38</v>
      </c>
      <c r="B47" s="21" t="s">
        <v>57</v>
      </c>
      <c r="C47" s="14"/>
      <c r="D47" s="10"/>
      <c r="E47" s="21"/>
      <c r="F47" s="22"/>
      <c r="G47" s="19" t="s">
        <v>25</v>
      </c>
      <c r="H47" s="80"/>
      <c r="I47" s="84"/>
      <c r="J47" s="84"/>
      <c r="K47" s="84"/>
      <c r="L47" s="84"/>
      <c r="M47" s="84"/>
      <c r="N47" s="83"/>
      <c r="O47" s="129"/>
      <c r="P47" s="129"/>
      <c r="Q47" s="84"/>
      <c r="R47" s="18"/>
    </row>
    <row r="48" spans="1:1021" ht="15" customHeight="1">
      <c r="A48" s="10">
        <v>39</v>
      </c>
      <c r="B48" s="21" t="s">
        <v>59</v>
      </c>
      <c r="C48" s="14"/>
      <c r="D48" s="10"/>
      <c r="E48" s="21"/>
      <c r="F48" s="22"/>
      <c r="G48" s="19" t="s">
        <v>21</v>
      </c>
      <c r="H48" s="80"/>
      <c r="I48" s="130"/>
      <c r="J48" s="130"/>
      <c r="K48" s="131"/>
      <c r="L48" s="131"/>
      <c r="M48" s="130"/>
      <c r="N48" s="132"/>
      <c r="O48" s="133"/>
      <c r="P48" s="133"/>
      <c r="Q48" s="132"/>
    </row>
    <row r="49" spans="1:1021" ht="15" customHeight="1">
      <c r="A49" s="10">
        <v>40</v>
      </c>
      <c r="B49" s="21" t="s">
        <v>60</v>
      </c>
      <c r="C49" s="14" t="s">
        <v>19</v>
      </c>
      <c r="D49" s="10"/>
      <c r="E49" s="21" t="s">
        <v>58</v>
      </c>
      <c r="F49" s="23"/>
      <c r="G49" s="19" t="s">
        <v>22</v>
      </c>
      <c r="H49" s="92">
        <v>3</v>
      </c>
      <c r="I49" s="87"/>
      <c r="J49" s="87"/>
      <c r="K49" s="87"/>
      <c r="L49" s="87"/>
      <c r="M49" s="87"/>
      <c r="N49" s="87"/>
      <c r="O49" s="87"/>
      <c r="P49" s="87"/>
      <c r="Q49" s="90"/>
      <c r="R49" s="20"/>
      <c r="S49" s="20"/>
      <c r="U49" s="20"/>
    </row>
    <row r="50" spans="1:1021" ht="15" customHeight="1">
      <c r="A50" s="10">
        <v>41</v>
      </c>
      <c r="B50" s="21" t="s">
        <v>60</v>
      </c>
      <c r="C50" s="14" t="s">
        <v>19</v>
      </c>
      <c r="D50" s="10"/>
      <c r="E50" s="21" t="s">
        <v>58</v>
      </c>
      <c r="F50" s="22"/>
      <c r="G50" s="19" t="s">
        <v>47</v>
      </c>
      <c r="H50" s="80"/>
      <c r="I50" s="134"/>
      <c r="J50" s="134"/>
      <c r="K50" s="135"/>
      <c r="L50" s="135"/>
      <c r="M50" s="134"/>
      <c r="N50" s="134"/>
      <c r="O50" s="136"/>
      <c r="P50" s="136"/>
      <c r="Q50" s="137"/>
    </row>
    <row r="51" spans="1:1021" ht="15" customHeight="1">
      <c r="A51" s="10"/>
      <c r="B51" s="21" t="s">
        <v>241</v>
      </c>
      <c r="C51" s="14"/>
      <c r="D51" s="10"/>
      <c r="E51" s="21"/>
      <c r="F51" s="22"/>
      <c r="G51" s="19" t="s">
        <v>25</v>
      </c>
      <c r="H51" s="80">
        <v>1</v>
      </c>
      <c r="I51" s="134"/>
      <c r="J51" s="134"/>
      <c r="K51" s="135"/>
      <c r="L51" s="135"/>
      <c r="M51" s="134"/>
      <c r="N51" s="134"/>
      <c r="O51" s="211"/>
      <c r="P51" s="136"/>
      <c r="Q51" s="137"/>
    </row>
    <row r="52" spans="1:1021" ht="15" customHeight="1">
      <c r="A52" s="10">
        <v>42</v>
      </c>
      <c r="B52" s="34" t="s">
        <v>60</v>
      </c>
      <c r="C52" s="14"/>
      <c r="D52" s="10"/>
      <c r="E52" s="21"/>
      <c r="F52" s="22"/>
      <c r="G52" s="19" t="s">
        <v>25</v>
      </c>
      <c r="H52" s="80"/>
      <c r="I52" s="83"/>
      <c r="J52" s="83"/>
      <c r="K52" s="94"/>
      <c r="L52" s="94"/>
      <c r="M52" s="84"/>
      <c r="N52" s="83"/>
      <c r="O52" s="122"/>
      <c r="P52" s="83"/>
      <c r="Q52" s="84"/>
    </row>
    <row r="53" spans="1:1021" ht="15" customHeight="1">
      <c r="A53" s="10">
        <v>43</v>
      </c>
      <c r="B53" s="21" t="s">
        <v>61</v>
      </c>
      <c r="C53" s="14"/>
      <c r="D53" s="10"/>
      <c r="E53" s="21"/>
      <c r="F53" s="22"/>
      <c r="G53" s="19" t="s">
        <v>22</v>
      </c>
      <c r="H53" s="92"/>
      <c r="I53" s="87"/>
      <c r="J53" s="87"/>
      <c r="K53" s="87"/>
      <c r="L53" s="87"/>
      <c r="M53" s="87"/>
      <c r="N53" s="101"/>
      <c r="O53" s="102"/>
      <c r="P53" s="102"/>
      <c r="Q53" s="90"/>
      <c r="R53" s="20"/>
      <c r="S53" s="20"/>
      <c r="U53" s="20"/>
    </row>
    <row r="54" spans="1:1021" s="18" customFormat="1" ht="15" customHeight="1">
      <c r="A54" s="10">
        <v>44</v>
      </c>
      <c r="B54" s="21" t="s">
        <v>61</v>
      </c>
      <c r="C54" s="14"/>
      <c r="D54" s="10"/>
      <c r="E54" s="35"/>
      <c r="F54" s="22"/>
      <c r="G54" s="19" t="s">
        <v>25</v>
      </c>
      <c r="H54" s="80"/>
      <c r="I54" s="104"/>
      <c r="J54" s="104"/>
      <c r="K54" s="104"/>
      <c r="L54" s="104"/>
      <c r="M54" s="104"/>
      <c r="N54" s="104"/>
      <c r="O54" s="121"/>
      <c r="P54" s="121"/>
      <c r="Q54" s="104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</row>
    <row r="55" spans="1:1021" s="18" customFormat="1" ht="15" customHeight="1">
      <c r="A55" s="10">
        <v>45</v>
      </c>
      <c r="B55" s="21" t="s">
        <v>62</v>
      </c>
      <c r="C55" s="14" t="s">
        <v>19</v>
      </c>
      <c r="D55" s="10"/>
      <c r="E55" s="35" t="s">
        <v>63</v>
      </c>
      <c r="F55" s="22"/>
      <c r="G55" s="19" t="s">
        <v>22</v>
      </c>
      <c r="H55" s="92">
        <v>2</v>
      </c>
      <c r="I55" s="87"/>
      <c r="J55" s="87"/>
      <c r="K55" s="87"/>
      <c r="L55" s="87"/>
      <c r="M55" s="87"/>
      <c r="N55" s="87"/>
      <c r="O55" s="87"/>
      <c r="P55" s="87"/>
      <c r="Q55" s="90"/>
      <c r="R55" s="20"/>
      <c r="S55" s="20"/>
      <c r="T55" s="3"/>
      <c r="U55" s="20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ht="15" customHeight="1">
      <c r="A56" s="10">
        <v>46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</row>
    <row r="57" spans="1:1021" ht="15" customHeight="1">
      <c r="A57" s="10">
        <v>47</v>
      </c>
      <c r="B57" s="21" t="s">
        <v>64</v>
      </c>
      <c r="C57" s="14" t="s">
        <v>19</v>
      </c>
      <c r="D57" s="10"/>
      <c r="E57" s="21" t="s">
        <v>24</v>
      </c>
      <c r="F57" s="23"/>
      <c r="G57" s="19" t="s">
        <v>22</v>
      </c>
      <c r="H57" s="92"/>
      <c r="I57" s="87"/>
      <c r="J57" s="87"/>
      <c r="K57" s="87"/>
      <c r="L57" s="87"/>
      <c r="M57" s="87"/>
      <c r="N57" s="87"/>
      <c r="O57" s="93"/>
      <c r="P57" s="93"/>
      <c r="Q57" s="90"/>
      <c r="R57" s="20"/>
      <c r="S57" s="20"/>
      <c r="U57" s="20"/>
    </row>
    <row r="58" spans="1:1021" ht="15" customHeight="1">
      <c r="A58" s="10">
        <v>48</v>
      </c>
      <c r="B58" s="21" t="s">
        <v>65</v>
      </c>
      <c r="C58" s="14" t="s">
        <v>19</v>
      </c>
      <c r="D58" s="10"/>
      <c r="E58" s="21" t="s">
        <v>66</v>
      </c>
      <c r="F58" s="22"/>
      <c r="G58" s="19" t="s">
        <v>22</v>
      </c>
      <c r="H58" s="92">
        <v>11</v>
      </c>
      <c r="I58" s="101"/>
      <c r="J58" s="101"/>
      <c r="K58" s="101"/>
      <c r="L58" s="101"/>
      <c r="M58" s="87"/>
      <c r="N58" s="101"/>
      <c r="O58" s="102"/>
      <c r="P58" s="102"/>
      <c r="Q58" s="90"/>
      <c r="R58" s="20"/>
      <c r="S58" s="20"/>
      <c r="U58" s="20"/>
    </row>
    <row r="59" spans="1:1021" s="3" customFormat="1" ht="15" customHeight="1">
      <c r="A59" s="10">
        <v>49</v>
      </c>
      <c r="B59" s="21" t="s">
        <v>67</v>
      </c>
      <c r="C59" s="14"/>
      <c r="D59" s="10"/>
      <c r="E59" s="21"/>
      <c r="F59" s="22"/>
      <c r="G59" s="19" t="s">
        <v>25</v>
      </c>
      <c r="H59" s="80"/>
      <c r="I59" s="84"/>
      <c r="J59" s="84"/>
      <c r="K59" s="138"/>
      <c r="L59" s="138"/>
      <c r="M59" s="84"/>
      <c r="N59" s="84"/>
      <c r="O59" s="95"/>
      <c r="P59" s="84"/>
      <c r="Q59" s="84"/>
    </row>
    <row r="60" spans="1:1021" ht="15" customHeight="1">
      <c r="A60" s="10">
        <v>50</v>
      </c>
      <c r="B60" s="36" t="s">
        <v>68</v>
      </c>
      <c r="C60" s="14" t="s">
        <v>54</v>
      </c>
      <c r="D60" s="10" t="s">
        <v>69</v>
      </c>
      <c r="E60" s="21" t="s">
        <v>24</v>
      </c>
      <c r="F60" s="23"/>
      <c r="G60" s="19" t="s">
        <v>22</v>
      </c>
      <c r="H60" s="139"/>
      <c r="I60" s="140"/>
      <c r="J60" s="140"/>
      <c r="K60" s="140"/>
      <c r="L60" s="140"/>
      <c r="M60" s="87"/>
      <c r="N60" s="140"/>
      <c r="O60" s="141"/>
      <c r="P60" s="141"/>
      <c r="Q60" s="90"/>
      <c r="R60" s="20"/>
      <c r="S60" s="20"/>
      <c r="U60" s="20"/>
    </row>
    <row r="61" spans="1:1021" ht="15" customHeight="1">
      <c r="A61" s="10">
        <v>51</v>
      </c>
      <c r="B61" s="21" t="s">
        <v>68</v>
      </c>
      <c r="C61" s="14"/>
      <c r="D61" s="10"/>
      <c r="E61" s="21"/>
      <c r="F61" s="22"/>
      <c r="G61" s="19" t="s">
        <v>25</v>
      </c>
      <c r="H61" s="80"/>
      <c r="I61" s="84"/>
      <c r="J61" s="84"/>
      <c r="K61" s="84"/>
      <c r="L61" s="84"/>
      <c r="M61" s="84"/>
      <c r="N61" s="142"/>
      <c r="O61" s="142"/>
      <c r="P61" s="142"/>
      <c r="Q61" s="84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</row>
    <row r="62" spans="1:1021" ht="15" customHeight="1">
      <c r="A62" s="10">
        <v>52</v>
      </c>
      <c r="B62" s="21" t="s">
        <v>70</v>
      </c>
      <c r="C62" s="14"/>
      <c r="D62" s="10"/>
      <c r="E62" s="21"/>
      <c r="F62" s="22"/>
      <c r="G62" s="19" t="s">
        <v>21</v>
      </c>
      <c r="H62" s="80"/>
      <c r="I62" s="127"/>
      <c r="J62" s="127"/>
      <c r="K62" s="143"/>
      <c r="L62" s="143"/>
      <c r="M62" s="127"/>
      <c r="N62" s="84"/>
      <c r="O62" s="95"/>
      <c r="P62" s="95"/>
      <c r="Q62" s="84"/>
      <c r="R62" s="18"/>
    </row>
    <row r="63" spans="1:1021" ht="15" customHeight="1">
      <c r="A63" s="10">
        <v>53</v>
      </c>
      <c r="B63" s="21" t="s">
        <v>71</v>
      </c>
      <c r="C63" s="14" t="s">
        <v>19</v>
      </c>
      <c r="D63" s="10"/>
      <c r="E63" s="21" t="s">
        <v>20</v>
      </c>
      <c r="F63" s="23"/>
      <c r="G63" s="19" t="s">
        <v>22</v>
      </c>
      <c r="H63" s="92">
        <v>4</v>
      </c>
      <c r="I63" s="87"/>
      <c r="J63" s="87"/>
      <c r="K63" s="87"/>
      <c r="L63" s="87"/>
      <c r="M63" s="87"/>
      <c r="N63" s="87"/>
      <c r="O63" s="93"/>
      <c r="P63" s="93"/>
      <c r="Q63" s="90"/>
      <c r="R63" s="20"/>
      <c r="S63" s="20"/>
      <c r="U63" s="20"/>
    </row>
    <row r="64" spans="1:1021" ht="15" customHeight="1">
      <c r="A64" s="10">
        <v>54</v>
      </c>
      <c r="B64" s="21" t="s">
        <v>72</v>
      </c>
      <c r="C64" s="14" t="s">
        <v>19</v>
      </c>
      <c r="D64" s="10"/>
      <c r="E64" s="21" t="s">
        <v>24</v>
      </c>
      <c r="F64" s="22"/>
      <c r="G64" s="19" t="s">
        <v>22</v>
      </c>
      <c r="H64" s="92">
        <v>4</v>
      </c>
      <c r="I64" s="87"/>
      <c r="J64" s="87"/>
      <c r="K64" s="87"/>
      <c r="L64" s="87"/>
      <c r="M64" s="87"/>
      <c r="N64" s="87"/>
      <c r="O64" s="93"/>
      <c r="P64" s="93"/>
      <c r="Q64" s="90"/>
      <c r="R64" s="20"/>
      <c r="S64" s="20"/>
      <c r="U64" s="20"/>
    </row>
    <row r="65" spans="1:1021" s="3" customFormat="1" ht="15" customHeight="1">
      <c r="A65" s="10">
        <v>55</v>
      </c>
      <c r="B65" s="29" t="s">
        <v>72</v>
      </c>
      <c r="C65" s="14"/>
      <c r="D65" s="10"/>
      <c r="E65" s="21"/>
      <c r="F65" s="22"/>
      <c r="G65" s="19" t="s">
        <v>25</v>
      </c>
      <c r="H65" s="80"/>
      <c r="I65" s="104"/>
      <c r="J65" s="104"/>
      <c r="K65" s="104"/>
      <c r="L65" s="104"/>
      <c r="M65" s="104"/>
      <c r="N65" s="104"/>
      <c r="O65" s="121"/>
      <c r="P65" s="121"/>
      <c r="Q65" s="104"/>
    </row>
    <row r="66" spans="1:1021" ht="15" customHeight="1">
      <c r="A66" s="10">
        <v>56</v>
      </c>
      <c r="B66" s="21" t="s">
        <v>73</v>
      </c>
      <c r="C66" s="14"/>
      <c r="D66" s="10"/>
      <c r="E66" s="21"/>
      <c r="F66" s="23"/>
      <c r="G66" s="19" t="s">
        <v>25</v>
      </c>
      <c r="H66" s="96">
        <v>4</v>
      </c>
      <c r="I66" s="97"/>
      <c r="J66" s="97"/>
      <c r="K66" s="97"/>
      <c r="L66" s="97"/>
      <c r="M66" s="84"/>
      <c r="N66" s="97"/>
      <c r="O66" s="128"/>
      <c r="P66" s="128"/>
      <c r="Q66" s="13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</row>
    <row r="67" spans="1:1021" ht="15" customHeight="1">
      <c r="A67" s="10">
        <v>57</v>
      </c>
      <c r="B67" s="21" t="s">
        <v>74</v>
      </c>
      <c r="C67" s="14" t="s">
        <v>54</v>
      </c>
      <c r="D67" s="10"/>
      <c r="E67" s="21" t="s">
        <v>20</v>
      </c>
      <c r="F67" s="23"/>
      <c r="G67" s="19" t="s">
        <v>22</v>
      </c>
      <c r="H67" s="92"/>
      <c r="I67" s="87"/>
      <c r="J67" s="87"/>
      <c r="K67" s="87"/>
      <c r="L67" s="87"/>
      <c r="M67" s="87"/>
      <c r="N67" s="87"/>
      <c r="O67" s="87"/>
      <c r="P67" s="87"/>
      <c r="Q67" s="90"/>
      <c r="R67" s="20"/>
      <c r="S67" s="20"/>
      <c r="U67" s="20"/>
    </row>
    <row r="68" spans="1:1021" ht="15" customHeight="1">
      <c r="A68" s="10">
        <v>58</v>
      </c>
      <c r="B68" s="34" t="s">
        <v>74</v>
      </c>
      <c r="C68" s="14" t="s">
        <v>54</v>
      </c>
      <c r="D68" s="10"/>
      <c r="E68" s="21" t="s">
        <v>20</v>
      </c>
      <c r="F68" s="22"/>
      <c r="G68" s="19" t="s">
        <v>21</v>
      </c>
      <c r="H68" s="80"/>
      <c r="I68" s="115"/>
      <c r="J68" s="115"/>
      <c r="K68" s="120"/>
      <c r="L68" s="120"/>
      <c r="M68" s="115"/>
      <c r="N68" s="83"/>
      <c r="O68" s="122"/>
      <c r="P68" s="122"/>
      <c r="Q68" s="84"/>
      <c r="R68" s="18"/>
    </row>
    <row r="69" spans="1:1021" ht="15" customHeight="1">
      <c r="A69" s="10">
        <v>59</v>
      </c>
      <c r="B69" s="21" t="s">
        <v>75</v>
      </c>
      <c r="C69" s="14"/>
      <c r="D69" s="10"/>
      <c r="E69" s="21" t="s">
        <v>24</v>
      </c>
      <c r="F69" s="23"/>
      <c r="G69" s="19" t="s">
        <v>22</v>
      </c>
      <c r="H69" s="92"/>
      <c r="I69" s="101"/>
      <c r="J69" s="101"/>
      <c r="K69" s="101"/>
      <c r="L69" s="101"/>
      <c r="M69" s="87"/>
      <c r="N69" s="101"/>
      <c r="O69" s="144"/>
      <c r="P69" s="144"/>
      <c r="Q69" s="90"/>
      <c r="R69" s="20"/>
      <c r="S69" s="20"/>
      <c r="U69" s="20"/>
    </row>
    <row r="70" spans="1:1021" ht="15" customHeight="1">
      <c r="A70" s="10">
        <v>60</v>
      </c>
      <c r="B70" s="21" t="s">
        <v>75</v>
      </c>
      <c r="C70" s="14" t="s">
        <v>19</v>
      </c>
      <c r="D70" s="21"/>
      <c r="E70" s="21" t="s">
        <v>24</v>
      </c>
      <c r="F70" s="21"/>
      <c r="G70" s="19" t="s">
        <v>25</v>
      </c>
      <c r="H70" s="80"/>
      <c r="I70" s="84"/>
      <c r="J70" s="84"/>
      <c r="K70" s="94"/>
      <c r="L70" s="94"/>
      <c r="M70" s="84"/>
      <c r="N70" s="84"/>
      <c r="O70" s="95"/>
      <c r="P70" s="95"/>
      <c r="Q70" s="84"/>
      <c r="R70" s="18"/>
    </row>
    <row r="71" spans="1:1021" ht="15" customHeight="1">
      <c r="A71" s="10">
        <v>61</v>
      </c>
      <c r="B71" s="21" t="s">
        <v>76</v>
      </c>
      <c r="C71" s="14" t="s">
        <v>19</v>
      </c>
      <c r="D71" s="10"/>
      <c r="E71" s="21" t="s">
        <v>58</v>
      </c>
      <c r="F71" s="23"/>
      <c r="G71" s="19" t="s">
        <v>22</v>
      </c>
      <c r="H71" s="92">
        <v>4</v>
      </c>
      <c r="I71" s="87"/>
      <c r="J71" s="87"/>
      <c r="K71" s="87"/>
      <c r="L71" s="87"/>
      <c r="M71" s="87"/>
      <c r="N71" s="109"/>
      <c r="O71" s="145"/>
      <c r="P71" s="145"/>
      <c r="Q71" s="90"/>
      <c r="R71" s="20"/>
      <c r="S71" s="20"/>
      <c r="U71" s="20"/>
    </row>
    <row r="72" spans="1:1021" s="3" customFormat="1" ht="15" customHeight="1">
      <c r="A72" s="10">
        <v>62</v>
      </c>
      <c r="B72" s="37" t="s">
        <v>76</v>
      </c>
      <c r="C72" s="14" t="s">
        <v>19</v>
      </c>
      <c r="D72" s="10"/>
      <c r="E72" s="21" t="s">
        <v>58</v>
      </c>
      <c r="F72" s="22"/>
      <c r="G72" s="19" t="s">
        <v>47</v>
      </c>
      <c r="H72" s="80"/>
      <c r="I72" s="84"/>
      <c r="J72" s="84"/>
      <c r="K72" s="84"/>
      <c r="L72" s="84"/>
      <c r="M72" s="84"/>
      <c r="N72" s="82">
        <v>2</v>
      </c>
      <c r="O72" s="129"/>
      <c r="P72" s="129"/>
      <c r="Q72" s="84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</row>
    <row r="73" spans="1:1021" ht="15" customHeight="1">
      <c r="A73" s="10">
        <v>63</v>
      </c>
      <c r="B73" s="21" t="s">
        <v>76</v>
      </c>
      <c r="C73" s="14" t="s">
        <v>19</v>
      </c>
      <c r="D73" s="10"/>
      <c r="E73" s="21" t="s">
        <v>58</v>
      </c>
      <c r="F73" s="22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64</v>
      </c>
      <c r="B74" s="21" t="s">
        <v>77</v>
      </c>
      <c r="C74" s="14" t="s">
        <v>19</v>
      </c>
      <c r="D74" s="10"/>
      <c r="E74" s="21" t="s">
        <v>78</v>
      </c>
      <c r="F74" s="23"/>
      <c r="G74" s="19" t="s">
        <v>22</v>
      </c>
      <c r="H74" s="92">
        <v>3</v>
      </c>
      <c r="I74" s="87"/>
      <c r="J74" s="87"/>
      <c r="K74" s="87"/>
      <c r="L74" s="87"/>
      <c r="M74" s="87"/>
      <c r="N74" s="146"/>
      <c r="O74" s="147"/>
      <c r="P74" s="147"/>
      <c r="Q74" s="90"/>
      <c r="R74" s="20"/>
      <c r="S74" s="20"/>
      <c r="U74" s="20"/>
    </row>
    <row r="75" spans="1:1021" ht="15" customHeight="1">
      <c r="A75" s="10">
        <v>65</v>
      </c>
      <c r="B75" s="21" t="s">
        <v>79</v>
      </c>
      <c r="C75" s="14"/>
      <c r="D75" s="10"/>
      <c r="E75" s="21"/>
      <c r="F75" s="23"/>
      <c r="G75" s="19" t="s">
        <v>22</v>
      </c>
      <c r="H75" s="92"/>
      <c r="I75" s="87"/>
      <c r="J75" s="87"/>
      <c r="K75" s="87"/>
      <c r="L75" s="87"/>
      <c r="M75" s="87"/>
      <c r="N75" s="146"/>
      <c r="O75" s="146"/>
      <c r="P75" s="146"/>
      <c r="Q75" s="90"/>
      <c r="R75" s="20"/>
      <c r="S75" s="20"/>
      <c r="U75" s="20"/>
    </row>
    <row r="76" spans="1:1021" s="3" customFormat="1" ht="15" customHeight="1">
      <c r="A76" s="10">
        <v>66</v>
      </c>
      <c r="B76" s="21" t="s">
        <v>80</v>
      </c>
      <c r="C76" s="14" t="s">
        <v>19</v>
      </c>
      <c r="D76" s="10"/>
      <c r="E76" s="21" t="s">
        <v>43</v>
      </c>
      <c r="F76" s="23"/>
      <c r="G76" s="19" t="s">
        <v>22</v>
      </c>
      <c r="H76" s="92">
        <v>1</v>
      </c>
      <c r="I76" s="87"/>
      <c r="J76" s="87"/>
      <c r="K76" s="87"/>
      <c r="L76" s="87"/>
      <c r="M76" s="87"/>
      <c r="N76" s="146"/>
      <c r="O76" s="147"/>
      <c r="P76" s="147"/>
      <c r="Q76" s="90"/>
      <c r="R76" s="20"/>
      <c r="S76" s="20"/>
      <c r="U76" s="20"/>
    </row>
    <row r="77" spans="1:1021" ht="15" customHeight="1">
      <c r="A77" s="10">
        <v>67</v>
      </c>
      <c r="B77" s="21" t="s">
        <v>80</v>
      </c>
      <c r="C77" s="14" t="s">
        <v>19</v>
      </c>
      <c r="D77" s="10"/>
      <c r="E77" s="21" t="s">
        <v>43</v>
      </c>
      <c r="F77" s="22"/>
      <c r="G77" s="19" t="s">
        <v>44</v>
      </c>
      <c r="H77" s="80">
        <v>1</v>
      </c>
      <c r="I77" s="105"/>
      <c r="J77" s="105"/>
      <c r="K77" s="104"/>
      <c r="L77" s="106"/>
      <c r="M77" s="105"/>
      <c r="N77" s="107"/>
      <c r="O77" s="108"/>
      <c r="P77" s="108"/>
      <c r="Q77" s="107"/>
      <c r="R77" s="18"/>
    </row>
    <row r="78" spans="1:1021" s="3" customFormat="1" ht="15" customHeight="1">
      <c r="A78" s="10">
        <v>68</v>
      </c>
      <c r="B78" s="21" t="s">
        <v>81</v>
      </c>
      <c r="C78" s="14" t="s">
        <v>19</v>
      </c>
      <c r="D78" s="10"/>
      <c r="E78" s="21" t="s">
        <v>36</v>
      </c>
      <c r="F78" s="22"/>
      <c r="G78" s="19" t="s">
        <v>22</v>
      </c>
      <c r="H78" s="92">
        <v>2</v>
      </c>
      <c r="I78" s="87"/>
      <c r="J78" s="87"/>
      <c r="K78" s="87"/>
      <c r="L78" s="87"/>
      <c r="M78" s="87"/>
      <c r="N78" s="87"/>
      <c r="O78" s="93"/>
      <c r="P78" s="93"/>
      <c r="Q78" s="90"/>
      <c r="R78" s="20"/>
      <c r="S78" s="20"/>
      <c r="U78" s="20"/>
    </row>
    <row r="79" spans="1:1021" ht="15" customHeight="1">
      <c r="A79" s="10">
        <v>69</v>
      </c>
      <c r="B79" s="21" t="s">
        <v>82</v>
      </c>
      <c r="C79" s="14" t="s">
        <v>19</v>
      </c>
      <c r="D79" s="10"/>
      <c r="E79" s="21" t="s">
        <v>24</v>
      </c>
      <c r="F79" s="23"/>
      <c r="G79" s="19" t="s">
        <v>22</v>
      </c>
      <c r="H79" s="92"/>
      <c r="I79" s="87"/>
      <c r="J79" s="87"/>
      <c r="K79" s="90"/>
      <c r="L79" s="90"/>
      <c r="M79" s="87"/>
      <c r="N79" s="87"/>
      <c r="O79" s="90"/>
      <c r="P79" s="90"/>
      <c r="Q79" s="90"/>
      <c r="R79" s="20"/>
      <c r="S79" s="20"/>
      <c r="U79" s="20"/>
    </row>
    <row r="80" spans="1:1021" ht="15" customHeight="1">
      <c r="A80" s="10">
        <v>70</v>
      </c>
      <c r="B80" s="21" t="s">
        <v>83</v>
      </c>
      <c r="C80" s="14" t="s">
        <v>54</v>
      </c>
      <c r="D80" s="10" t="s">
        <v>69</v>
      </c>
      <c r="E80" s="21" t="s">
        <v>24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/>
      <c r="N80" s="87"/>
      <c r="O80" s="87"/>
      <c r="P80" s="87"/>
      <c r="Q80" s="90"/>
      <c r="R80" s="20"/>
      <c r="S80" s="20"/>
      <c r="U80" s="20"/>
    </row>
    <row r="81" spans="1:21" s="3" customFormat="1" ht="15" customHeight="1">
      <c r="A81" s="10">
        <v>71</v>
      </c>
      <c r="B81" s="21" t="s">
        <v>83</v>
      </c>
      <c r="C81" s="14" t="s">
        <v>54</v>
      </c>
      <c r="D81" s="10" t="s">
        <v>69</v>
      </c>
      <c r="E81" s="21" t="s">
        <v>24</v>
      </c>
      <c r="F81" s="22"/>
      <c r="G81" s="19" t="s">
        <v>25</v>
      </c>
      <c r="H81" s="80">
        <v>1</v>
      </c>
      <c r="I81" s="84"/>
      <c r="J81" s="84"/>
      <c r="K81" s="94"/>
      <c r="L81" s="94"/>
      <c r="M81" s="84"/>
      <c r="N81" s="84"/>
      <c r="O81" s="95"/>
      <c r="P81" s="95"/>
      <c r="Q81" s="84"/>
    </row>
    <row r="82" spans="1:21" s="3" customFormat="1" ht="15" customHeight="1">
      <c r="A82" s="10">
        <v>72</v>
      </c>
      <c r="B82" s="29" t="s">
        <v>84</v>
      </c>
      <c r="C82" s="14" t="s">
        <v>19</v>
      </c>
      <c r="D82" s="10"/>
      <c r="E82" s="21" t="s">
        <v>85</v>
      </c>
      <c r="F82" s="22"/>
      <c r="G82" s="19" t="s">
        <v>47</v>
      </c>
      <c r="H82" s="80">
        <v>2</v>
      </c>
      <c r="I82" s="84"/>
      <c r="J82" s="84"/>
      <c r="K82" s="84"/>
      <c r="L82" s="84"/>
      <c r="M82" s="84"/>
      <c r="N82" s="84">
        <v>3</v>
      </c>
      <c r="O82" s="95">
        <v>7176.6</v>
      </c>
      <c r="P82" s="95">
        <v>7176.6</v>
      </c>
      <c r="Q82" s="84">
        <v>0</v>
      </c>
    </row>
    <row r="83" spans="1:21" s="3" customFormat="1" ht="15" customHeight="1">
      <c r="A83" s="10">
        <v>73</v>
      </c>
      <c r="B83" s="29" t="s">
        <v>84</v>
      </c>
      <c r="C83" s="14" t="s">
        <v>19</v>
      </c>
      <c r="D83" s="10"/>
      <c r="E83" s="21" t="s">
        <v>85</v>
      </c>
      <c r="F83" s="22"/>
      <c r="G83" s="19" t="s">
        <v>22</v>
      </c>
      <c r="H83" s="92">
        <v>15</v>
      </c>
      <c r="I83" s="87"/>
      <c r="J83" s="87"/>
      <c r="K83" s="87"/>
      <c r="L83" s="87"/>
      <c r="M83" s="87"/>
      <c r="N83" s="87"/>
      <c r="O83" s="87"/>
      <c r="P83" s="87"/>
      <c r="Q83" s="90"/>
      <c r="R83" s="20"/>
      <c r="S83" s="20"/>
      <c r="U83" s="20"/>
    </row>
    <row r="84" spans="1:21" s="3" customFormat="1" ht="15" customHeight="1">
      <c r="A84" s="10">
        <v>74</v>
      </c>
      <c r="B84" s="21" t="s">
        <v>86</v>
      </c>
      <c r="C84" s="14" t="s">
        <v>19</v>
      </c>
      <c r="D84" s="10"/>
      <c r="E84" s="21" t="s">
        <v>24</v>
      </c>
      <c r="F84" s="23"/>
      <c r="G84" s="19" t="s">
        <v>22</v>
      </c>
      <c r="H84" s="92">
        <v>1</v>
      </c>
      <c r="I84" s="87"/>
      <c r="J84" s="87"/>
      <c r="K84" s="90"/>
      <c r="L84" s="90"/>
      <c r="M84" s="87"/>
      <c r="N84" s="87"/>
      <c r="O84" s="87"/>
      <c r="P84" s="87"/>
      <c r="Q84" s="90"/>
      <c r="R84" s="20"/>
      <c r="S84" s="20"/>
      <c r="U84" s="20"/>
    </row>
    <row r="85" spans="1:21" s="3" customFormat="1" ht="15" customHeight="1">
      <c r="A85" s="10">
        <v>75</v>
      </c>
      <c r="B85" s="21" t="s">
        <v>87</v>
      </c>
      <c r="C85" s="14" t="s">
        <v>19</v>
      </c>
      <c r="D85" s="10"/>
      <c r="E85" s="21" t="s">
        <v>24</v>
      </c>
      <c r="F85" s="22" t="s">
        <v>88</v>
      </c>
      <c r="G85" s="19" t="s">
        <v>25</v>
      </c>
      <c r="H85" s="80"/>
      <c r="I85" s="104"/>
      <c r="J85" s="104"/>
      <c r="K85" s="104"/>
      <c r="L85" s="104"/>
      <c r="M85" s="104"/>
      <c r="N85" s="104"/>
      <c r="O85" s="104"/>
      <c r="P85" s="104"/>
      <c r="Q85" s="104"/>
      <c r="R85" s="18"/>
    </row>
    <row r="86" spans="1:21" s="3" customFormat="1" ht="15" customHeight="1">
      <c r="A86" s="10">
        <v>76</v>
      </c>
      <c r="B86" s="21" t="s">
        <v>89</v>
      </c>
      <c r="C86" s="14"/>
      <c r="D86" s="10"/>
      <c r="E86" s="21"/>
      <c r="F86" s="23"/>
      <c r="G86" s="19"/>
      <c r="H86" s="92"/>
      <c r="I86" s="87"/>
      <c r="J86" s="87"/>
      <c r="K86" s="87"/>
      <c r="L86" s="87"/>
      <c r="M86" s="87"/>
      <c r="N86" s="87"/>
      <c r="O86" s="93"/>
      <c r="P86" s="93"/>
      <c r="Q86" s="90"/>
    </row>
    <row r="87" spans="1:21" s="3" customFormat="1" ht="15" customHeight="1">
      <c r="A87" s="10">
        <v>77</v>
      </c>
      <c r="B87" s="21" t="s">
        <v>89</v>
      </c>
      <c r="C87" s="14"/>
      <c r="D87" s="10"/>
      <c r="E87" s="21"/>
      <c r="F87" s="23"/>
      <c r="G87" s="19" t="s">
        <v>25</v>
      </c>
      <c r="H87" s="92"/>
      <c r="I87" s="87"/>
      <c r="J87" s="87"/>
      <c r="K87" s="87"/>
      <c r="L87" s="87"/>
      <c r="M87" s="87"/>
      <c r="N87" s="87"/>
      <c r="O87" s="93"/>
      <c r="P87" s="93"/>
      <c r="Q87" s="90"/>
    </row>
    <row r="88" spans="1:21" s="3" customFormat="1" ht="15" customHeight="1">
      <c r="A88" s="10">
        <v>78</v>
      </c>
      <c r="B88" s="21" t="s">
        <v>90</v>
      </c>
      <c r="C88" s="14" t="s">
        <v>38</v>
      </c>
      <c r="D88" s="10"/>
      <c r="E88" s="21" t="s">
        <v>24</v>
      </c>
      <c r="F88" s="23"/>
      <c r="G88" s="19" t="s">
        <v>22</v>
      </c>
      <c r="H88" s="92">
        <v>2</v>
      </c>
      <c r="I88" s="87"/>
      <c r="J88" s="87"/>
      <c r="K88" s="87"/>
      <c r="L88" s="87"/>
      <c r="M88" s="87"/>
      <c r="N88" s="87"/>
      <c r="O88" s="93"/>
      <c r="P88" s="93"/>
      <c r="Q88" s="90"/>
      <c r="R88" s="20"/>
      <c r="S88" s="20"/>
      <c r="U88" s="20"/>
    </row>
    <row r="89" spans="1:21" s="3" customFormat="1" ht="15" customHeight="1">
      <c r="A89" s="10">
        <v>79</v>
      </c>
      <c r="B89" s="21" t="s">
        <v>91</v>
      </c>
      <c r="C89" s="14" t="s">
        <v>19</v>
      </c>
      <c r="D89" s="10"/>
      <c r="E89" s="21" t="s">
        <v>24</v>
      </c>
      <c r="F89" s="23"/>
      <c r="G89" s="19" t="s">
        <v>22</v>
      </c>
      <c r="H89" s="92">
        <v>1</v>
      </c>
      <c r="I89" s="87"/>
      <c r="J89" s="87"/>
      <c r="K89" s="87"/>
      <c r="L89" s="87"/>
      <c r="M89" s="87"/>
      <c r="N89" s="87"/>
      <c r="O89" s="93"/>
      <c r="P89" s="93"/>
      <c r="Q89" s="90"/>
      <c r="R89" s="20"/>
      <c r="S89" s="20"/>
      <c r="U89" s="20"/>
    </row>
    <row r="90" spans="1:21" s="3" customFormat="1" ht="15" customHeight="1">
      <c r="A90" s="10">
        <v>80</v>
      </c>
      <c r="B90" s="29" t="s">
        <v>91</v>
      </c>
      <c r="C90" s="14"/>
      <c r="D90" s="10"/>
      <c r="E90" s="21"/>
      <c r="F90" s="22"/>
      <c r="G90" s="19" t="s">
        <v>25</v>
      </c>
      <c r="H90" s="80"/>
      <c r="I90" s="84"/>
      <c r="J90" s="84"/>
      <c r="K90" s="84"/>
      <c r="L90" s="84"/>
      <c r="M90" s="84"/>
      <c r="N90" s="142"/>
      <c r="O90" s="148"/>
      <c r="P90" s="142"/>
      <c r="Q90" s="84"/>
    </row>
    <row r="91" spans="1:21" s="3" customFormat="1" ht="15" customHeight="1">
      <c r="A91" s="10">
        <v>81</v>
      </c>
      <c r="B91" s="29" t="s">
        <v>92</v>
      </c>
      <c r="C91" s="14"/>
      <c r="D91" s="10"/>
      <c r="E91" s="21"/>
      <c r="F91" s="22"/>
      <c r="G91" s="19" t="s">
        <v>25</v>
      </c>
      <c r="H91" s="80"/>
      <c r="I91" s="84"/>
      <c r="J91" s="84"/>
      <c r="K91" s="84"/>
      <c r="L91" s="84"/>
      <c r="M91" s="84"/>
      <c r="N91" s="142"/>
      <c r="O91" s="148"/>
      <c r="P91" s="148"/>
      <c r="Q91" s="84"/>
      <c r="R91" s="18"/>
    </row>
    <row r="92" spans="1:21" s="3" customFormat="1" ht="15" customHeight="1">
      <c r="A92" s="10">
        <v>82</v>
      </c>
      <c r="B92" s="21" t="s">
        <v>93</v>
      </c>
      <c r="C92" s="14" t="s">
        <v>19</v>
      </c>
      <c r="D92" s="10"/>
      <c r="E92" s="21" t="s">
        <v>24</v>
      </c>
      <c r="F92" s="23"/>
      <c r="G92" s="19" t="s">
        <v>22</v>
      </c>
      <c r="H92" s="92"/>
      <c r="I92" s="87"/>
      <c r="J92" s="87"/>
      <c r="K92" s="90"/>
      <c r="L92" s="90"/>
      <c r="M92" s="87"/>
      <c r="N92" s="87"/>
      <c r="O92" s="93"/>
      <c r="P92" s="93"/>
      <c r="Q92" s="90"/>
      <c r="R92" s="20"/>
      <c r="S92" s="20"/>
      <c r="U92" s="20"/>
    </row>
    <row r="93" spans="1:21" s="3" customFormat="1" ht="15" customHeight="1">
      <c r="A93" s="10">
        <v>83</v>
      </c>
      <c r="B93" s="21" t="s">
        <v>94</v>
      </c>
      <c r="C93" s="14" t="s">
        <v>19</v>
      </c>
      <c r="D93" s="10"/>
      <c r="E93" s="35" t="s">
        <v>78</v>
      </c>
      <c r="F93" s="23"/>
      <c r="G93" s="19" t="s">
        <v>22</v>
      </c>
      <c r="H93" s="92"/>
      <c r="I93" s="87"/>
      <c r="J93" s="87"/>
      <c r="K93" s="87"/>
      <c r="L93" s="87"/>
      <c r="M93" s="87"/>
      <c r="N93" s="87"/>
      <c r="O93" s="93"/>
      <c r="P93" s="93"/>
      <c r="Q93" s="90"/>
      <c r="R93" s="20"/>
      <c r="S93" s="20"/>
      <c r="U93" s="20"/>
    </row>
    <row r="94" spans="1:21" s="3" customFormat="1" ht="15" customHeight="1">
      <c r="A94" s="10">
        <v>84</v>
      </c>
      <c r="B94" s="21" t="s">
        <v>95</v>
      </c>
      <c r="C94" s="14" t="s">
        <v>19</v>
      </c>
      <c r="D94" s="10"/>
      <c r="E94" s="35" t="s">
        <v>24</v>
      </c>
      <c r="F94" s="22"/>
      <c r="G94" s="19" t="s">
        <v>22</v>
      </c>
      <c r="H94" s="92"/>
      <c r="I94" s="87"/>
      <c r="J94" s="87"/>
      <c r="K94" s="87"/>
      <c r="L94" s="87"/>
      <c r="M94" s="87"/>
      <c r="N94" s="87"/>
      <c r="O94" s="93"/>
      <c r="P94" s="93"/>
      <c r="Q94" s="90"/>
      <c r="R94" s="20"/>
      <c r="S94" s="20"/>
      <c r="U94" s="20"/>
    </row>
    <row r="95" spans="1:21" s="3" customFormat="1" ht="15" customHeight="1">
      <c r="A95" s="10">
        <v>85</v>
      </c>
      <c r="B95" s="21" t="s">
        <v>96</v>
      </c>
      <c r="C95" s="14" t="s">
        <v>19</v>
      </c>
      <c r="D95" s="10"/>
      <c r="E95" s="35" t="s">
        <v>24</v>
      </c>
      <c r="F95" s="23"/>
      <c r="G95" s="19" t="s">
        <v>22</v>
      </c>
      <c r="H95" s="92">
        <v>1</v>
      </c>
      <c r="I95" s="87"/>
      <c r="J95" s="87"/>
      <c r="K95" s="87"/>
      <c r="L95" s="87"/>
      <c r="M95" s="87"/>
      <c r="N95" s="87"/>
      <c r="O95" s="93"/>
      <c r="P95" s="93"/>
      <c r="Q95" s="90"/>
      <c r="R95" s="20"/>
      <c r="S95" s="20"/>
      <c r="U95" s="20"/>
    </row>
    <row r="96" spans="1:21" s="3" customFormat="1" ht="15" customHeight="1">
      <c r="A96" s="10">
        <v>86</v>
      </c>
      <c r="B96" s="29" t="s">
        <v>97</v>
      </c>
      <c r="C96" s="14"/>
      <c r="D96" s="10"/>
      <c r="E96" s="21"/>
      <c r="F96" s="22"/>
      <c r="G96" s="19" t="s">
        <v>25</v>
      </c>
      <c r="H96" s="80">
        <v>2</v>
      </c>
      <c r="I96" s="84"/>
      <c r="J96" s="84"/>
      <c r="K96" s="138"/>
      <c r="L96" s="138"/>
      <c r="M96" s="84"/>
      <c r="N96" s="84"/>
      <c r="O96" s="95"/>
      <c r="P96" s="95"/>
      <c r="Q96" s="84"/>
    </row>
    <row r="97" spans="1:1021" s="3" customFormat="1" ht="15" customHeight="1">
      <c r="A97" s="10">
        <v>87</v>
      </c>
      <c r="B97" s="21" t="s">
        <v>98</v>
      </c>
      <c r="C97" s="14" t="s">
        <v>19</v>
      </c>
      <c r="D97" s="10"/>
      <c r="E97" s="21" t="s">
        <v>46</v>
      </c>
      <c r="F97" s="23"/>
      <c r="G97" s="19" t="s">
        <v>22</v>
      </c>
      <c r="H97" s="92">
        <v>1</v>
      </c>
      <c r="I97" s="87"/>
      <c r="J97" s="87"/>
      <c r="K97" s="87"/>
      <c r="L97" s="87"/>
      <c r="M97" s="87"/>
      <c r="N97" s="87"/>
      <c r="O97" s="93"/>
      <c r="P97" s="93"/>
      <c r="Q97" s="90"/>
      <c r="R97" s="20"/>
      <c r="S97" s="20"/>
      <c r="U97" s="20"/>
    </row>
    <row r="98" spans="1:1021" s="3" customFormat="1" ht="15" customHeight="1">
      <c r="A98" s="10">
        <v>88</v>
      </c>
      <c r="B98" s="21" t="s">
        <v>99</v>
      </c>
      <c r="C98" s="14" t="s">
        <v>19</v>
      </c>
      <c r="D98" s="10"/>
      <c r="E98" s="21" t="s">
        <v>20</v>
      </c>
      <c r="F98" s="23"/>
      <c r="G98" s="19" t="s">
        <v>22</v>
      </c>
      <c r="H98" s="116">
        <v>1</v>
      </c>
      <c r="I98" s="123"/>
      <c r="J98" s="123"/>
      <c r="K98" s="149"/>
      <c r="L98" s="149"/>
      <c r="M98" s="87"/>
      <c r="N98" s="123"/>
      <c r="O98" s="124"/>
      <c r="P98" s="124"/>
      <c r="Q98" s="90"/>
      <c r="R98" s="20"/>
      <c r="S98" s="20"/>
      <c r="U98" s="20"/>
    </row>
    <row r="99" spans="1:1021" s="3" customFormat="1" ht="15" customHeight="1">
      <c r="A99" s="10">
        <v>89</v>
      </c>
      <c r="B99" s="21" t="s">
        <v>99</v>
      </c>
      <c r="C99" s="14" t="s">
        <v>19</v>
      </c>
      <c r="D99" s="10"/>
      <c r="E99" s="21" t="s">
        <v>20</v>
      </c>
      <c r="F99" s="22"/>
      <c r="G99" s="19" t="s">
        <v>21</v>
      </c>
      <c r="H99" s="80"/>
      <c r="I99" s="115"/>
      <c r="J99" s="127"/>
      <c r="K99" s="143"/>
      <c r="L99" s="143"/>
      <c r="M99" s="127"/>
      <c r="N99" s="83"/>
      <c r="O99" s="83"/>
      <c r="P99" s="83"/>
      <c r="Q99" s="84"/>
    </row>
    <row r="100" spans="1:1021" s="3" customFormat="1" ht="15" customHeight="1">
      <c r="A100" s="10">
        <v>90</v>
      </c>
      <c r="B100" s="29" t="s">
        <v>99</v>
      </c>
      <c r="C100" s="14"/>
      <c r="D100" s="10"/>
      <c r="E100" s="21"/>
      <c r="F100" s="22"/>
      <c r="G100" s="19" t="s">
        <v>47</v>
      </c>
      <c r="H100" s="80"/>
      <c r="I100" s="84"/>
      <c r="J100" s="84"/>
      <c r="K100" s="84"/>
      <c r="L100" s="84"/>
      <c r="M100" s="84"/>
      <c r="N100" s="84"/>
      <c r="O100" s="95"/>
      <c r="P100" s="95"/>
      <c r="Q100" s="150"/>
    </row>
    <row r="101" spans="1:1021" s="3" customFormat="1" ht="15" customHeight="1">
      <c r="A101" s="10">
        <v>91</v>
      </c>
      <c r="B101" s="21" t="s">
        <v>100</v>
      </c>
      <c r="C101" s="14" t="s">
        <v>19</v>
      </c>
      <c r="D101" s="10"/>
      <c r="E101" s="21" t="s">
        <v>24</v>
      </c>
      <c r="F101" s="23"/>
      <c r="G101" s="19" t="s">
        <v>22</v>
      </c>
      <c r="H101" s="92"/>
      <c r="I101" s="87"/>
      <c r="J101" s="87"/>
      <c r="K101" s="90"/>
      <c r="L101" s="90"/>
      <c r="M101" s="87"/>
      <c r="N101" s="87"/>
      <c r="O101" s="93"/>
      <c r="P101" s="93"/>
      <c r="Q101" s="90"/>
      <c r="R101" s="20"/>
      <c r="S101" s="20"/>
      <c r="U101" s="20"/>
    </row>
    <row r="102" spans="1:1021" s="3" customFormat="1" ht="15" customHeight="1">
      <c r="A102" s="10">
        <v>92</v>
      </c>
      <c r="B102" s="29" t="s">
        <v>101</v>
      </c>
      <c r="C102" s="14" t="s">
        <v>19</v>
      </c>
      <c r="D102" s="10"/>
      <c r="E102" s="21" t="s">
        <v>24</v>
      </c>
      <c r="F102" s="23"/>
      <c r="G102" s="19" t="s">
        <v>22</v>
      </c>
      <c r="H102" s="92">
        <v>1</v>
      </c>
      <c r="I102" s="87"/>
      <c r="J102" s="87"/>
      <c r="K102" s="90"/>
      <c r="L102" s="90"/>
      <c r="M102" s="87"/>
      <c r="N102" s="87"/>
      <c r="O102" s="93"/>
      <c r="P102" s="93"/>
      <c r="Q102" s="90"/>
      <c r="R102" s="20"/>
      <c r="S102" s="20"/>
      <c r="U102" s="20"/>
    </row>
    <row r="103" spans="1:1021" s="3" customFormat="1" ht="15" customHeight="1">
      <c r="A103" s="10">
        <v>93</v>
      </c>
      <c r="B103" s="29" t="s">
        <v>101</v>
      </c>
      <c r="C103" s="14" t="s">
        <v>19</v>
      </c>
      <c r="D103" s="10"/>
      <c r="E103" s="21" t="s">
        <v>24</v>
      </c>
      <c r="F103" s="22"/>
      <c r="G103" s="19" t="s">
        <v>25</v>
      </c>
      <c r="H103" s="80">
        <v>1</v>
      </c>
      <c r="I103" s="84"/>
      <c r="J103" s="84"/>
      <c r="K103" s="84"/>
      <c r="L103" s="84"/>
      <c r="M103" s="84"/>
      <c r="N103" s="84"/>
      <c r="O103" s="95"/>
      <c r="P103" s="95"/>
      <c r="Q103" s="84"/>
    </row>
    <row r="104" spans="1:1021" s="3" customFormat="1" ht="15" customHeight="1">
      <c r="A104" s="10">
        <v>94</v>
      </c>
      <c r="B104" s="29" t="s">
        <v>102</v>
      </c>
      <c r="C104" s="14"/>
      <c r="D104" s="10"/>
      <c r="E104" s="21"/>
      <c r="F104" s="22"/>
      <c r="G104" s="19" t="s">
        <v>22</v>
      </c>
      <c r="H104" s="92"/>
      <c r="I104" s="87"/>
      <c r="J104" s="87"/>
      <c r="K104" s="87"/>
      <c r="L104" s="87"/>
      <c r="M104" s="87"/>
      <c r="N104" s="146"/>
      <c r="O104" s="146"/>
      <c r="P104" s="146"/>
      <c r="Q104" s="90"/>
      <c r="R104" s="20"/>
      <c r="S104" s="20"/>
      <c r="U104" s="20"/>
    </row>
    <row r="105" spans="1:1021" s="3" customFormat="1" ht="15" customHeight="1">
      <c r="A105" s="10">
        <v>95</v>
      </c>
      <c r="B105" s="29" t="s">
        <v>103</v>
      </c>
      <c r="C105" s="14"/>
      <c r="D105" s="10"/>
      <c r="E105" s="21"/>
      <c r="F105" s="22"/>
      <c r="G105" s="19" t="s">
        <v>25</v>
      </c>
      <c r="H105" s="92"/>
      <c r="I105" s="87"/>
      <c r="J105" s="87"/>
      <c r="K105" s="87"/>
      <c r="L105" s="87"/>
      <c r="M105" s="87"/>
      <c r="N105" s="146"/>
      <c r="O105" s="147"/>
      <c r="P105" s="147"/>
      <c r="Q105" s="90"/>
      <c r="R105" s="18"/>
    </row>
    <row r="106" spans="1:1021" s="3" customFormat="1" ht="15" customHeight="1">
      <c r="A106" s="10">
        <v>96</v>
      </c>
      <c r="B106" s="21" t="s">
        <v>102</v>
      </c>
      <c r="C106" s="14"/>
      <c r="D106" s="10"/>
      <c r="E106" s="21"/>
      <c r="F106" s="22"/>
      <c r="G106" s="19" t="s">
        <v>25</v>
      </c>
      <c r="H106" s="80"/>
      <c r="I106" s="104"/>
      <c r="J106" s="104"/>
      <c r="K106" s="104"/>
      <c r="L106" s="104"/>
      <c r="M106" s="104"/>
      <c r="N106" s="104"/>
      <c r="O106" s="121"/>
      <c r="P106" s="121"/>
      <c r="Q106" s="104"/>
    </row>
    <row r="107" spans="1:1021" s="18" customFormat="1" ht="15" customHeight="1">
      <c r="A107" s="10">
        <v>97</v>
      </c>
      <c r="B107" s="36" t="s">
        <v>104</v>
      </c>
      <c r="C107" s="14"/>
      <c r="D107" s="38"/>
      <c r="E107" s="21"/>
      <c r="F107" s="23"/>
      <c r="G107" s="19" t="s">
        <v>22</v>
      </c>
      <c r="H107" s="151">
        <v>3</v>
      </c>
      <c r="I107" s="146"/>
      <c r="J107" s="146"/>
      <c r="K107" s="146"/>
      <c r="L107" s="146"/>
      <c r="M107" s="87"/>
      <c r="N107" s="146"/>
      <c r="O107" s="147"/>
      <c r="P107" s="147"/>
      <c r="Q107" s="90"/>
      <c r="R107" s="20"/>
      <c r="S107" s="20"/>
      <c r="T107" s="3"/>
      <c r="U107" s="20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</row>
    <row r="108" spans="1:1021" s="3" customFormat="1" ht="15" customHeight="1">
      <c r="A108" s="10">
        <v>98</v>
      </c>
      <c r="B108" s="21" t="s">
        <v>104</v>
      </c>
      <c r="C108" s="14"/>
      <c r="D108" s="10"/>
      <c r="E108" s="21"/>
      <c r="F108" s="22"/>
      <c r="G108" s="19" t="s">
        <v>25</v>
      </c>
      <c r="H108" s="80"/>
      <c r="I108" s="84"/>
      <c r="J108" s="84"/>
      <c r="K108" s="138"/>
      <c r="L108" s="138"/>
      <c r="M108" s="84"/>
      <c r="N108" s="84"/>
      <c r="O108" s="95"/>
      <c r="P108" s="95"/>
      <c r="Q108" s="138"/>
      <c r="R108" s="18"/>
    </row>
    <row r="109" spans="1:1021" s="3" customFormat="1" ht="15" customHeight="1">
      <c r="A109" s="10">
        <v>99</v>
      </c>
      <c r="B109" s="21" t="s">
        <v>105</v>
      </c>
      <c r="C109" s="14" t="s">
        <v>19</v>
      </c>
      <c r="D109" s="10"/>
      <c r="E109" s="21" t="s">
        <v>24</v>
      </c>
      <c r="F109" s="22"/>
      <c r="G109" s="19" t="s">
        <v>22</v>
      </c>
      <c r="H109" s="92">
        <v>3</v>
      </c>
      <c r="I109" s="87"/>
      <c r="J109" s="87"/>
      <c r="K109" s="90"/>
      <c r="L109" s="90"/>
      <c r="M109" s="87"/>
      <c r="N109" s="87"/>
      <c r="O109" s="93"/>
      <c r="P109" s="93"/>
      <c r="Q109" s="90"/>
      <c r="R109" s="20"/>
      <c r="S109" s="20"/>
      <c r="U109" s="20"/>
    </row>
    <row r="110" spans="1:1021" s="3" customFormat="1" ht="15" customHeight="1">
      <c r="A110" s="10">
        <v>100</v>
      </c>
      <c r="B110" s="21" t="s">
        <v>105</v>
      </c>
      <c r="C110" s="14" t="s">
        <v>19</v>
      </c>
      <c r="D110" s="10"/>
      <c r="E110" s="21" t="s">
        <v>24</v>
      </c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</row>
    <row r="111" spans="1:1021" s="3" customFormat="1" ht="15" customHeight="1">
      <c r="A111" s="10">
        <v>101</v>
      </c>
      <c r="B111" s="21" t="s">
        <v>106</v>
      </c>
      <c r="C111" s="14" t="s">
        <v>19</v>
      </c>
      <c r="D111" s="10"/>
      <c r="E111" s="21" t="s">
        <v>24</v>
      </c>
      <c r="F111" s="23"/>
      <c r="G111" s="19" t="s">
        <v>22</v>
      </c>
      <c r="H111" s="92">
        <v>2</v>
      </c>
      <c r="I111" s="87"/>
      <c r="J111" s="87"/>
      <c r="K111" s="87"/>
      <c r="L111" s="87"/>
      <c r="M111" s="87"/>
      <c r="N111" s="87"/>
      <c r="O111" s="93"/>
      <c r="P111" s="93"/>
      <c r="Q111" s="90"/>
      <c r="R111" s="20"/>
      <c r="S111" s="20"/>
      <c r="U111" s="20"/>
    </row>
    <row r="112" spans="1:1021" s="3" customFormat="1" ht="15" customHeight="1">
      <c r="A112" s="10">
        <v>102</v>
      </c>
      <c r="B112" s="21" t="s">
        <v>107</v>
      </c>
      <c r="C112" s="14" t="s">
        <v>19</v>
      </c>
      <c r="D112" s="10"/>
      <c r="E112" s="21" t="s">
        <v>24</v>
      </c>
      <c r="F112" s="22"/>
      <c r="G112" s="19" t="s">
        <v>25</v>
      </c>
      <c r="H112" s="96"/>
      <c r="I112" s="97"/>
      <c r="J112" s="97"/>
      <c r="K112" s="97"/>
      <c r="L112" s="97"/>
      <c r="M112" s="84"/>
      <c r="N112" s="97"/>
      <c r="O112" s="128"/>
      <c r="P112" s="128"/>
      <c r="Q112" s="84"/>
      <c r="R112" s="18"/>
    </row>
    <row r="113" spans="1:21" s="3" customFormat="1" ht="15" customHeight="1">
      <c r="A113" s="10">
        <v>103</v>
      </c>
      <c r="B113" s="21" t="s">
        <v>108</v>
      </c>
      <c r="C113" s="14" t="s">
        <v>19</v>
      </c>
      <c r="D113" s="10"/>
      <c r="E113" s="21" t="s">
        <v>20</v>
      </c>
      <c r="F113" s="23"/>
      <c r="G113" s="19" t="s">
        <v>22</v>
      </c>
      <c r="H113" s="92">
        <v>3</v>
      </c>
      <c r="I113" s="87"/>
      <c r="J113" s="87"/>
      <c r="K113" s="87"/>
      <c r="L113" s="87"/>
      <c r="M113" s="87"/>
      <c r="N113" s="87"/>
      <c r="O113" s="87"/>
      <c r="P113" s="87"/>
      <c r="Q113" s="90"/>
      <c r="R113" s="20"/>
      <c r="S113" s="20"/>
      <c r="U113" s="20"/>
    </row>
    <row r="114" spans="1:21" s="3" customFormat="1" ht="15" customHeight="1">
      <c r="A114" s="10">
        <v>104</v>
      </c>
      <c r="B114" s="21" t="s">
        <v>108</v>
      </c>
      <c r="C114" s="14" t="s">
        <v>19</v>
      </c>
      <c r="D114" s="21"/>
      <c r="E114" s="21" t="s">
        <v>20</v>
      </c>
      <c r="F114" s="39"/>
      <c r="G114" s="19" t="s">
        <v>21</v>
      </c>
      <c r="H114" s="96">
        <v>1</v>
      </c>
      <c r="I114" s="152"/>
      <c r="J114" s="152"/>
      <c r="K114" s="153"/>
      <c r="L114" s="153"/>
      <c r="M114" s="115"/>
      <c r="N114" s="84"/>
      <c r="O114" s="95"/>
      <c r="P114" s="95"/>
      <c r="Q114" s="84"/>
      <c r="R114" s="18"/>
    </row>
    <row r="115" spans="1:21" s="3" customFormat="1" ht="15" customHeight="1">
      <c r="A115" s="10">
        <v>105</v>
      </c>
      <c r="B115" s="21" t="s">
        <v>109</v>
      </c>
      <c r="C115" s="14" t="s">
        <v>19</v>
      </c>
      <c r="D115" s="10"/>
      <c r="E115" s="21" t="s">
        <v>24</v>
      </c>
      <c r="F115" s="22"/>
      <c r="G115" s="19" t="s">
        <v>22</v>
      </c>
      <c r="H115" s="92"/>
      <c r="I115" s="87"/>
      <c r="J115" s="87"/>
      <c r="K115" s="90"/>
      <c r="L115" s="90"/>
      <c r="M115" s="87"/>
      <c r="N115" s="146"/>
      <c r="O115" s="147"/>
      <c r="P115" s="147"/>
      <c r="Q115" s="90"/>
      <c r="R115" s="20"/>
      <c r="S115" s="20"/>
      <c r="U115" s="20"/>
    </row>
    <row r="116" spans="1:21" s="3" customFormat="1" ht="15" customHeight="1">
      <c r="A116" s="10">
        <v>106</v>
      </c>
      <c r="B116" s="21" t="s">
        <v>109</v>
      </c>
      <c r="C116" s="14" t="s">
        <v>19</v>
      </c>
      <c r="D116" s="10"/>
      <c r="E116" s="21" t="s">
        <v>24</v>
      </c>
      <c r="F116" s="22"/>
      <c r="G116" s="19" t="s">
        <v>25</v>
      </c>
      <c r="H116" s="80"/>
      <c r="I116" s="84"/>
      <c r="J116" s="84"/>
      <c r="K116" s="94"/>
      <c r="L116" s="94"/>
      <c r="M116" s="84"/>
      <c r="N116" s="84"/>
      <c r="O116" s="95"/>
      <c r="P116" s="95"/>
      <c r="Q116" s="84"/>
    </row>
    <row r="117" spans="1:21" s="3" customFormat="1" ht="15" customHeight="1">
      <c r="A117" s="10">
        <v>107</v>
      </c>
      <c r="B117" s="21" t="s">
        <v>110</v>
      </c>
      <c r="C117" s="14" t="s">
        <v>19</v>
      </c>
      <c r="D117" s="10"/>
      <c r="E117" s="21" t="s">
        <v>111</v>
      </c>
      <c r="F117" s="23"/>
      <c r="G117" s="19" t="s">
        <v>22</v>
      </c>
      <c r="H117" s="92">
        <v>2</v>
      </c>
      <c r="I117" s="87"/>
      <c r="J117" s="87"/>
      <c r="K117" s="90"/>
      <c r="L117" s="90"/>
      <c r="M117" s="87"/>
      <c r="N117" s="87"/>
      <c r="O117" s="93"/>
      <c r="P117" s="93"/>
      <c r="Q117" s="90"/>
      <c r="R117" s="20"/>
      <c r="S117" s="20"/>
      <c r="U117" s="20"/>
    </row>
    <row r="118" spans="1:21" s="3" customFormat="1" ht="15" customHeight="1">
      <c r="A118" s="10">
        <v>108</v>
      </c>
      <c r="B118" s="21" t="s">
        <v>110</v>
      </c>
      <c r="C118" s="14" t="s">
        <v>19</v>
      </c>
      <c r="D118" s="10"/>
      <c r="E118" s="21" t="s">
        <v>111</v>
      </c>
      <c r="F118" s="22"/>
      <c r="G118" s="19" t="s">
        <v>33</v>
      </c>
      <c r="H118" s="80">
        <v>2</v>
      </c>
      <c r="I118" s="103"/>
      <c r="J118" s="103"/>
      <c r="K118" s="104"/>
      <c r="L118" s="104"/>
      <c r="M118" s="103"/>
      <c r="N118" s="103"/>
      <c r="O118" s="154"/>
      <c r="P118" s="105"/>
      <c r="Q118" s="105"/>
    </row>
    <row r="119" spans="1:21" s="3" customFormat="1" ht="15" customHeight="1">
      <c r="A119" s="10">
        <v>109</v>
      </c>
      <c r="B119" s="21" t="s">
        <v>112</v>
      </c>
      <c r="C119" s="14" t="s">
        <v>19</v>
      </c>
      <c r="D119" s="21"/>
      <c r="E119" s="21" t="s">
        <v>24</v>
      </c>
      <c r="F119" s="21"/>
      <c r="G119" s="19" t="s">
        <v>25</v>
      </c>
      <c r="H119" s="80"/>
      <c r="I119" s="84"/>
      <c r="J119" s="84"/>
      <c r="K119" s="94"/>
      <c r="L119" s="94"/>
      <c r="M119" s="84"/>
      <c r="N119" s="84"/>
      <c r="O119" s="95"/>
      <c r="P119" s="84"/>
      <c r="Q119" s="84"/>
    </row>
    <row r="120" spans="1:21" s="3" customFormat="1" ht="15" customHeight="1">
      <c r="A120" s="10">
        <v>110</v>
      </c>
      <c r="B120" s="29" t="s">
        <v>112</v>
      </c>
      <c r="C120" s="14" t="s">
        <v>19</v>
      </c>
      <c r="D120" s="10"/>
      <c r="E120" s="21" t="s">
        <v>24</v>
      </c>
      <c r="F120" s="22"/>
      <c r="G120" s="19" t="s">
        <v>33</v>
      </c>
      <c r="H120" s="80"/>
      <c r="I120" s="103"/>
      <c r="J120" s="103"/>
      <c r="K120" s="104"/>
      <c r="L120" s="104"/>
      <c r="M120" s="103"/>
      <c r="N120" s="84"/>
      <c r="O120" s="95"/>
      <c r="P120" s="95"/>
      <c r="Q120" s="84"/>
    </row>
    <row r="121" spans="1:21" s="3" customFormat="1" ht="15" customHeight="1">
      <c r="A121" s="10">
        <v>111</v>
      </c>
      <c r="B121" s="34" t="s">
        <v>112</v>
      </c>
      <c r="C121" s="14" t="s">
        <v>19</v>
      </c>
      <c r="D121" s="10"/>
      <c r="E121" s="21" t="s">
        <v>24</v>
      </c>
      <c r="F121" s="22"/>
      <c r="G121" s="19" t="s">
        <v>47</v>
      </c>
      <c r="H121" s="80"/>
      <c r="I121" s="84"/>
      <c r="J121" s="84"/>
      <c r="K121" s="84"/>
      <c r="L121" s="84"/>
      <c r="M121" s="84"/>
      <c r="N121" s="84"/>
      <c r="O121" s="95"/>
      <c r="P121" s="84"/>
      <c r="Q121" s="150"/>
    </row>
    <row r="122" spans="1:21" s="3" customFormat="1" ht="15" customHeight="1">
      <c r="A122" s="10">
        <v>112</v>
      </c>
      <c r="B122" s="34" t="s">
        <v>112</v>
      </c>
      <c r="C122" s="14" t="s">
        <v>19</v>
      </c>
      <c r="D122" s="10"/>
      <c r="E122" s="21" t="s">
        <v>24</v>
      </c>
      <c r="F122" s="23"/>
      <c r="G122" s="19" t="s">
        <v>22</v>
      </c>
      <c r="H122" s="92"/>
      <c r="I122" s="87"/>
      <c r="J122" s="87"/>
      <c r="K122" s="87"/>
      <c r="L122" s="87"/>
      <c r="M122" s="87"/>
      <c r="N122" s="87"/>
      <c r="O122" s="93"/>
      <c r="P122" s="93"/>
      <c r="Q122" s="90"/>
      <c r="R122" s="20"/>
      <c r="S122" s="20"/>
      <c r="U122" s="20"/>
    </row>
    <row r="123" spans="1:21" s="3" customFormat="1" ht="15" customHeight="1">
      <c r="A123" s="10">
        <v>113</v>
      </c>
      <c r="B123" s="21" t="s">
        <v>113</v>
      </c>
      <c r="C123" s="14" t="s">
        <v>54</v>
      </c>
      <c r="D123" s="10" t="s">
        <v>69</v>
      </c>
      <c r="E123" s="21" t="s">
        <v>24</v>
      </c>
      <c r="F123" s="23"/>
      <c r="G123" s="19" t="s">
        <v>22</v>
      </c>
      <c r="H123" s="92">
        <v>1</v>
      </c>
      <c r="I123" s="87"/>
      <c r="J123" s="87"/>
      <c r="K123" s="87"/>
      <c r="L123" s="87"/>
      <c r="M123" s="87"/>
      <c r="N123" s="87"/>
      <c r="O123" s="93"/>
      <c r="P123" s="93"/>
      <c r="Q123" s="90"/>
      <c r="R123" s="20"/>
      <c r="S123" s="20"/>
      <c r="U123" s="20"/>
    </row>
    <row r="124" spans="1:21" s="3" customFormat="1" ht="15" customHeight="1">
      <c r="A124" s="10">
        <v>114</v>
      </c>
      <c r="B124" s="29" t="s">
        <v>113</v>
      </c>
      <c r="C124" s="14" t="s">
        <v>54</v>
      </c>
      <c r="D124" s="10" t="s">
        <v>69</v>
      </c>
      <c r="E124" s="21" t="s">
        <v>24</v>
      </c>
      <c r="F124" s="22"/>
      <c r="G124" s="19" t="s">
        <v>25</v>
      </c>
      <c r="H124" s="80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1:21" s="3" customFormat="1" ht="15" customHeight="1">
      <c r="A125" s="10">
        <v>115</v>
      </c>
      <c r="B125" s="39" t="s">
        <v>114</v>
      </c>
      <c r="C125" s="14" t="s">
        <v>19</v>
      </c>
      <c r="D125" s="11"/>
      <c r="E125" s="21" t="s">
        <v>20</v>
      </c>
      <c r="F125" s="26"/>
      <c r="G125" s="27" t="s">
        <v>22</v>
      </c>
      <c r="H125" s="116">
        <v>3</v>
      </c>
      <c r="I125" s="117"/>
      <c r="J125" s="117"/>
      <c r="K125" s="117"/>
      <c r="L125" s="117"/>
      <c r="M125" s="87"/>
      <c r="N125" s="117"/>
      <c r="O125" s="118"/>
      <c r="P125" s="118"/>
      <c r="Q125" s="90"/>
      <c r="R125" s="20"/>
      <c r="S125" s="20"/>
      <c r="U125" s="20"/>
    </row>
    <row r="126" spans="1:21" s="3" customFormat="1" ht="15" customHeight="1">
      <c r="A126" s="10">
        <v>116</v>
      </c>
      <c r="B126" s="21" t="s">
        <v>114</v>
      </c>
      <c r="C126" s="14" t="s">
        <v>19</v>
      </c>
      <c r="D126" s="21"/>
      <c r="E126" s="21" t="s">
        <v>20</v>
      </c>
      <c r="F126" s="21"/>
      <c r="G126" s="19" t="s">
        <v>21</v>
      </c>
      <c r="H126" s="80">
        <v>1</v>
      </c>
      <c r="I126" s="115"/>
      <c r="J126" s="115"/>
      <c r="K126" s="120"/>
      <c r="L126" s="120"/>
      <c r="M126" s="115"/>
      <c r="N126" s="84"/>
      <c r="O126" s="84"/>
      <c r="P126" s="84"/>
      <c r="Q126" s="84"/>
    </row>
    <row r="127" spans="1:21" s="3" customFormat="1" ht="15" customHeight="1">
      <c r="A127" s="10">
        <v>117</v>
      </c>
      <c r="B127" s="21" t="s">
        <v>115</v>
      </c>
      <c r="C127" s="14" t="s">
        <v>19</v>
      </c>
      <c r="D127" s="10"/>
      <c r="E127" s="21" t="s">
        <v>116</v>
      </c>
      <c r="F127" s="23"/>
      <c r="G127" s="19" t="s">
        <v>22</v>
      </c>
      <c r="H127" s="92">
        <v>3</v>
      </c>
      <c r="I127" s="87"/>
      <c r="J127" s="87"/>
      <c r="K127" s="87"/>
      <c r="L127" s="87"/>
      <c r="M127" s="87"/>
      <c r="N127" s="87"/>
      <c r="O127" s="93"/>
      <c r="P127" s="93"/>
      <c r="Q127" s="90"/>
      <c r="R127" s="20"/>
      <c r="S127" s="20"/>
      <c r="U127" s="20"/>
    </row>
    <row r="128" spans="1:21" s="3" customFormat="1" ht="15" customHeight="1">
      <c r="A128" s="10">
        <v>118</v>
      </c>
      <c r="B128" s="21" t="s">
        <v>115</v>
      </c>
      <c r="C128" s="14" t="s">
        <v>19</v>
      </c>
      <c r="D128" s="10"/>
      <c r="E128" s="21" t="s">
        <v>116</v>
      </c>
      <c r="F128" s="22"/>
      <c r="G128" s="19" t="s">
        <v>25</v>
      </c>
      <c r="H128" s="80"/>
      <c r="I128" s="84"/>
      <c r="J128" s="84"/>
      <c r="K128" s="84"/>
      <c r="L128" s="84"/>
      <c r="M128" s="84"/>
      <c r="N128" s="84"/>
      <c r="O128" s="95"/>
      <c r="P128" s="95"/>
      <c r="Q128" s="84"/>
    </row>
    <row r="129" spans="1:1021" s="18" customFormat="1" ht="15" customHeight="1">
      <c r="A129" s="10">
        <v>119</v>
      </c>
      <c r="B129" s="40" t="s">
        <v>115</v>
      </c>
      <c r="C129" s="14" t="s">
        <v>19</v>
      </c>
      <c r="D129" s="10"/>
      <c r="E129" s="21" t="s">
        <v>116</v>
      </c>
      <c r="F129" s="22"/>
      <c r="G129" s="19" t="s">
        <v>47</v>
      </c>
      <c r="H129" s="80"/>
      <c r="I129" s="84"/>
      <c r="J129" s="84"/>
      <c r="K129" s="84"/>
      <c r="L129" s="84"/>
      <c r="M129" s="84"/>
      <c r="N129" s="155">
        <v>1</v>
      </c>
      <c r="O129" s="155"/>
      <c r="P129" s="155"/>
      <c r="Q129" s="84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</row>
    <row r="130" spans="1:1021" s="3" customFormat="1" ht="15" customHeight="1">
      <c r="A130" s="10">
        <v>120</v>
      </c>
      <c r="B130" s="21" t="s">
        <v>117</v>
      </c>
      <c r="C130" s="14" t="s">
        <v>19</v>
      </c>
      <c r="D130" s="10"/>
      <c r="E130" s="21" t="s">
        <v>43</v>
      </c>
      <c r="F130" s="23"/>
      <c r="G130" s="19" t="s">
        <v>22</v>
      </c>
      <c r="H130" s="92">
        <v>2</v>
      </c>
      <c r="I130" s="87"/>
      <c r="J130" s="87"/>
      <c r="K130" s="87"/>
      <c r="L130" s="87"/>
      <c r="M130" s="87"/>
      <c r="N130" s="146"/>
      <c r="O130" s="156"/>
      <c r="P130" s="156"/>
      <c r="Q130" s="90"/>
      <c r="R130" s="20"/>
      <c r="S130" s="20"/>
      <c r="U130" s="20"/>
    </row>
    <row r="131" spans="1:1021" s="3" customFormat="1" ht="15" customHeight="1">
      <c r="A131" s="10">
        <v>121</v>
      </c>
      <c r="B131" s="21" t="s">
        <v>117</v>
      </c>
      <c r="C131" s="14" t="s">
        <v>19</v>
      </c>
      <c r="D131" s="10"/>
      <c r="E131" s="21" t="s">
        <v>43</v>
      </c>
      <c r="F131" s="22"/>
      <c r="G131" s="19" t="s">
        <v>44</v>
      </c>
      <c r="H131" s="80">
        <v>1</v>
      </c>
      <c r="I131" s="105"/>
      <c r="J131" s="105"/>
      <c r="K131" s="106"/>
      <c r="L131" s="106"/>
      <c r="M131" s="105"/>
      <c r="N131" s="107"/>
      <c r="O131" s="108"/>
      <c r="P131" s="107"/>
      <c r="Q131" s="107"/>
    </row>
    <row r="132" spans="1:1021" s="3" customFormat="1" ht="15" customHeight="1">
      <c r="A132" s="10">
        <v>122</v>
      </c>
      <c r="B132" s="21" t="s">
        <v>118</v>
      </c>
      <c r="C132" s="14"/>
      <c r="D132" s="10"/>
      <c r="E132" s="21"/>
      <c r="F132" s="22"/>
      <c r="G132" s="19" t="s">
        <v>22</v>
      </c>
      <c r="H132" s="92">
        <v>3</v>
      </c>
      <c r="I132" s="157"/>
      <c r="J132" s="157"/>
      <c r="K132" s="158"/>
      <c r="L132" s="158"/>
      <c r="M132" s="87"/>
      <c r="N132" s="159"/>
      <c r="O132" s="160"/>
      <c r="P132" s="160"/>
      <c r="Q132" s="90"/>
      <c r="R132" s="20"/>
      <c r="S132" s="20"/>
      <c r="U132" s="20"/>
    </row>
    <row r="133" spans="1:1021" s="3" customFormat="1" ht="15" customHeight="1">
      <c r="A133" s="10">
        <v>123</v>
      </c>
      <c r="B133" s="21" t="s">
        <v>118</v>
      </c>
      <c r="C133" s="14"/>
      <c r="D133" s="10"/>
      <c r="E133" s="21"/>
      <c r="F133" s="22"/>
      <c r="G133" s="19" t="s">
        <v>25</v>
      </c>
      <c r="H133" s="80">
        <v>1</v>
      </c>
      <c r="I133" s="104"/>
      <c r="J133" s="104"/>
      <c r="K133" s="104"/>
      <c r="L133" s="106"/>
      <c r="M133" s="104"/>
      <c r="N133" s="106"/>
      <c r="O133" s="161"/>
      <c r="P133" s="161"/>
      <c r="Q133" s="106"/>
      <c r="R133" s="18"/>
    </row>
    <row r="134" spans="1:1021" s="18" customFormat="1" ht="15" customHeight="1">
      <c r="A134" s="10">
        <v>124</v>
      </c>
      <c r="B134" s="13" t="s">
        <v>119</v>
      </c>
      <c r="C134" s="14" t="s">
        <v>19</v>
      </c>
      <c r="D134" s="10"/>
      <c r="E134" s="21" t="s">
        <v>43</v>
      </c>
      <c r="F134" s="16"/>
      <c r="G134" s="17" t="s">
        <v>22</v>
      </c>
      <c r="H134" s="85">
        <v>2</v>
      </c>
      <c r="I134" s="101"/>
      <c r="J134" s="101"/>
      <c r="K134" s="101"/>
      <c r="L134" s="101"/>
      <c r="M134" s="87"/>
      <c r="N134" s="101"/>
      <c r="O134" s="102"/>
      <c r="P134" s="102"/>
      <c r="Q134" s="90"/>
      <c r="R134" s="20"/>
      <c r="S134" s="20"/>
      <c r="T134" s="3"/>
      <c r="U134" s="20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18" customFormat="1" ht="15" customHeight="1">
      <c r="A135" s="10">
        <v>125</v>
      </c>
      <c r="B135" s="13" t="s">
        <v>119</v>
      </c>
      <c r="C135" s="14" t="s">
        <v>19</v>
      </c>
      <c r="D135" s="10"/>
      <c r="E135" s="21"/>
      <c r="F135" s="41"/>
      <c r="G135" s="19" t="s">
        <v>44</v>
      </c>
      <c r="H135" s="162">
        <v>2</v>
      </c>
      <c r="I135" s="105"/>
      <c r="J135" s="105"/>
      <c r="K135" s="104"/>
      <c r="L135" s="106"/>
      <c r="M135" s="105"/>
      <c r="N135" s="107"/>
      <c r="O135" s="108"/>
      <c r="P135" s="108"/>
      <c r="Q135" s="10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126</v>
      </c>
      <c r="B136" s="21" t="s">
        <v>120</v>
      </c>
      <c r="C136" s="14"/>
      <c r="D136" s="10"/>
      <c r="E136" s="21"/>
      <c r="F136" s="22"/>
      <c r="G136" s="19" t="s">
        <v>25</v>
      </c>
      <c r="H136" s="80"/>
      <c r="I136" s="104"/>
      <c r="J136" s="104"/>
      <c r="K136" s="104"/>
      <c r="L136" s="104"/>
      <c r="M136" s="104"/>
      <c r="N136" s="104"/>
      <c r="O136" s="121"/>
      <c r="P136" s="121"/>
      <c r="Q136" s="104"/>
    </row>
    <row r="137" spans="1:1021" s="3" customFormat="1" ht="15" customHeight="1">
      <c r="A137" s="10">
        <v>127</v>
      </c>
      <c r="B137" s="21" t="s">
        <v>120</v>
      </c>
      <c r="C137" s="14"/>
      <c r="D137" s="10"/>
      <c r="E137" s="21"/>
      <c r="F137" s="22"/>
      <c r="G137" s="19" t="s">
        <v>44</v>
      </c>
      <c r="H137" s="80"/>
      <c r="I137" s="82"/>
      <c r="J137" s="82"/>
      <c r="K137" s="94"/>
      <c r="L137" s="94"/>
      <c r="M137" s="84"/>
      <c r="N137" s="82"/>
      <c r="O137" s="95"/>
      <c r="P137" s="95"/>
      <c r="Q137" s="84"/>
      <c r="R137" s="18"/>
    </row>
    <row r="138" spans="1:1021" s="18" customFormat="1" ht="15" customHeight="1">
      <c r="A138" s="10">
        <v>128</v>
      </c>
      <c r="B138" s="21" t="s">
        <v>121</v>
      </c>
      <c r="C138" s="14" t="s">
        <v>54</v>
      </c>
      <c r="D138" s="10"/>
      <c r="E138" s="21" t="s">
        <v>122</v>
      </c>
      <c r="F138" s="23"/>
      <c r="G138" s="19" t="s">
        <v>22</v>
      </c>
      <c r="H138" s="92">
        <v>2</v>
      </c>
      <c r="I138" s="87"/>
      <c r="J138" s="87"/>
      <c r="K138" s="87"/>
      <c r="L138" s="87"/>
      <c r="M138" s="87"/>
      <c r="N138" s="87"/>
      <c r="O138" s="93"/>
      <c r="P138" s="93"/>
      <c r="Q138" s="90"/>
      <c r="R138" s="20"/>
      <c r="S138" s="20"/>
      <c r="T138" s="3"/>
      <c r="U138" s="20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18" customFormat="1" ht="15" customHeight="1">
      <c r="A139" s="10">
        <v>129</v>
      </c>
      <c r="B139" s="21" t="s">
        <v>121</v>
      </c>
      <c r="C139" s="14" t="s">
        <v>54</v>
      </c>
      <c r="D139" s="10"/>
      <c r="E139" s="21" t="s">
        <v>122</v>
      </c>
      <c r="F139" s="22"/>
      <c r="G139" s="19" t="s">
        <v>47</v>
      </c>
      <c r="H139" s="80"/>
      <c r="I139" s="84"/>
      <c r="J139" s="84"/>
      <c r="K139" s="84"/>
      <c r="L139" s="84"/>
      <c r="M139" s="84"/>
      <c r="N139" s="84"/>
      <c r="O139" s="95"/>
      <c r="P139" s="95"/>
      <c r="Q139" s="84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3" customFormat="1" ht="15" customHeight="1">
      <c r="A140" s="10">
        <v>130</v>
      </c>
      <c r="B140" s="21" t="s">
        <v>123</v>
      </c>
      <c r="C140" s="14" t="s">
        <v>19</v>
      </c>
      <c r="D140" s="10"/>
      <c r="E140" s="21" t="s">
        <v>24</v>
      </c>
      <c r="F140" s="22"/>
      <c r="G140" s="19" t="s">
        <v>33</v>
      </c>
      <c r="H140" s="80"/>
      <c r="I140" s="103"/>
      <c r="J140" s="103"/>
      <c r="K140" s="104"/>
      <c r="L140" s="104"/>
      <c r="M140" s="103"/>
      <c r="N140" s="155"/>
      <c r="O140" s="155"/>
      <c r="P140" s="155"/>
      <c r="Q140" s="84"/>
      <c r="R140" s="18"/>
    </row>
    <row r="141" spans="1:1021" s="3" customFormat="1" ht="15" customHeight="1">
      <c r="A141" s="10">
        <v>131</v>
      </c>
      <c r="B141" s="21" t="s">
        <v>123</v>
      </c>
      <c r="C141" s="14"/>
      <c r="D141" s="10"/>
      <c r="E141" s="21"/>
      <c r="F141" s="22"/>
      <c r="G141" s="19" t="s">
        <v>25</v>
      </c>
      <c r="H141" s="80">
        <v>3</v>
      </c>
      <c r="I141" s="84"/>
      <c r="J141" s="84"/>
      <c r="K141" s="84"/>
      <c r="L141" s="84"/>
      <c r="M141" s="84"/>
      <c r="N141" s="84"/>
      <c r="O141" s="91"/>
      <c r="P141" s="91"/>
      <c r="Q141" s="84"/>
      <c r="R141" s="18"/>
    </row>
    <row r="142" spans="1:1021" s="3" customFormat="1" ht="15" customHeight="1">
      <c r="A142" s="10">
        <v>132</v>
      </c>
      <c r="B142" s="21" t="s">
        <v>124</v>
      </c>
      <c r="C142" s="14" t="s">
        <v>19</v>
      </c>
      <c r="D142" s="10"/>
      <c r="E142" s="21" t="s">
        <v>24</v>
      </c>
      <c r="F142" s="22"/>
      <c r="G142" s="19" t="s">
        <v>22</v>
      </c>
      <c r="H142" s="92">
        <v>4</v>
      </c>
      <c r="I142" s="87"/>
      <c r="J142" s="87"/>
      <c r="K142" s="87"/>
      <c r="L142" s="87"/>
      <c r="M142" s="87"/>
      <c r="N142" s="87"/>
      <c r="O142" s="99"/>
      <c r="P142" s="99"/>
      <c r="Q142" s="90"/>
      <c r="R142" s="20"/>
      <c r="S142" s="20"/>
      <c r="U142" s="20"/>
    </row>
    <row r="143" spans="1:1021" ht="15" customHeight="1">
      <c r="A143" s="10">
        <v>133</v>
      </c>
      <c r="B143" s="21" t="s">
        <v>124</v>
      </c>
      <c r="C143" s="14" t="s">
        <v>19</v>
      </c>
      <c r="D143" s="10"/>
      <c r="E143" s="21" t="s">
        <v>24</v>
      </c>
      <c r="F143" s="22"/>
      <c r="G143" s="19" t="s">
        <v>25</v>
      </c>
      <c r="H143" s="80"/>
      <c r="I143" s="104"/>
      <c r="J143" s="104"/>
      <c r="K143" s="104"/>
      <c r="L143" s="104"/>
      <c r="M143" s="104"/>
      <c r="N143" s="104"/>
      <c r="O143" s="121"/>
      <c r="P143" s="121"/>
      <c r="Q143" s="104"/>
      <c r="R143" s="18"/>
    </row>
    <row r="144" spans="1:1021" s="3" customFormat="1" ht="15" customHeight="1">
      <c r="A144" s="10">
        <v>134</v>
      </c>
      <c r="B144" s="21" t="s">
        <v>125</v>
      </c>
      <c r="C144" s="14" t="s">
        <v>19</v>
      </c>
      <c r="D144" s="10"/>
      <c r="E144" s="21"/>
      <c r="F144" s="23"/>
      <c r="G144" s="19" t="s">
        <v>22</v>
      </c>
      <c r="H144" s="116">
        <v>1</v>
      </c>
      <c r="I144" s="117"/>
      <c r="J144" s="117"/>
      <c r="K144" s="117"/>
      <c r="L144" s="117"/>
      <c r="M144" s="163"/>
      <c r="N144" s="87"/>
      <c r="O144" s="93"/>
      <c r="P144" s="93"/>
      <c r="Q144" s="90"/>
      <c r="R144" s="20"/>
      <c r="S144" s="20"/>
      <c r="U144" s="20"/>
    </row>
    <row r="145" spans="1:1021" ht="15" customHeight="1">
      <c r="A145" s="10">
        <v>135</v>
      </c>
      <c r="B145" s="21" t="s">
        <v>125</v>
      </c>
      <c r="C145" s="14" t="s">
        <v>19</v>
      </c>
      <c r="D145" s="10"/>
      <c r="E145" s="21" t="s">
        <v>126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03"/>
      <c r="O145" s="103"/>
      <c r="P145" s="105"/>
      <c r="Q145" s="105"/>
    </row>
    <row r="146" spans="1:1021" ht="15" customHeight="1">
      <c r="A146" s="10">
        <v>136</v>
      </c>
      <c r="B146" s="21" t="s">
        <v>127</v>
      </c>
      <c r="C146" s="14"/>
      <c r="D146" s="10"/>
      <c r="E146" s="21"/>
      <c r="F146" s="22"/>
      <c r="G146" s="19" t="s">
        <v>21</v>
      </c>
      <c r="H146" s="80"/>
      <c r="I146" s="115"/>
      <c r="J146" s="115"/>
      <c r="K146" s="120"/>
      <c r="L146" s="120"/>
      <c r="M146" s="164"/>
      <c r="N146" s="84"/>
      <c r="O146" s="91"/>
      <c r="P146" s="91"/>
      <c r="Q146" s="84"/>
    </row>
    <row r="147" spans="1:1021" ht="15" customHeight="1">
      <c r="A147" s="10">
        <v>137</v>
      </c>
      <c r="B147" s="21" t="s">
        <v>127</v>
      </c>
      <c r="C147" s="14"/>
      <c r="D147" s="10"/>
      <c r="E147" s="21"/>
      <c r="F147" s="22"/>
      <c r="G147" s="19" t="s">
        <v>22</v>
      </c>
      <c r="H147" s="92">
        <v>2</v>
      </c>
      <c r="I147" s="87"/>
      <c r="J147" s="87"/>
      <c r="K147" s="87"/>
      <c r="L147" s="87"/>
      <c r="M147" s="87"/>
      <c r="N147" s="87"/>
      <c r="O147" s="99"/>
      <c r="P147" s="99"/>
      <c r="Q147" s="90"/>
      <c r="R147" s="20"/>
      <c r="S147" s="20"/>
      <c r="U147" s="20"/>
    </row>
    <row r="148" spans="1:1021" ht="15" customHeight="1">
      <c r="A148" s="10">
        <v>138</v>
      </c>
      <c r="B148" s="21" t="s">
        <v>128</v>
      </c>
      <c r="C148" s="14"/>
      <c r="D148" s="10"/>
      <c r="E148" s="21"/>
      <c r="F148" s="22"/>
      <c r="G148" s="19" t="s">
        <v>22</v>
      </c>
      <c r="H148" s="92">
        <v>1</v>
      </c>
      <c r="I148" s="165"/>
      <c r="J148" s="165"/>
      <c r="K148" s="165"/>
      <c r="L148" s="165"/>
      <c r="M148" s="87"/>
      <c r="N148" s="87"/>
      <c r="O148" s="99"/>
      <c r="P148" s="99"/>
      <c r="Q148" s="87"/>
      <c r="R148" s="20"/>
      <c r="S148" s="20"/>
      <c r="U148" s="20"/>
    </row>
    <row r="149" spans="1:1021" s="3" customFormat="1" ht="15" customHeight="1">
      <c r="A149" s="10">
        <v>139</v>
      </c>
      <c r="B149" s="21" t="s">
        <v>128</v>
      </c>
      <c r="C149" s="14"/>
      <c r="D149" s="10"/>
      <c r="E149" s="21"/>
      <c r="F149" s="22"/>
      <c r="G149" s="19" t="s">
        <v>33</v>
      </c>
      <c r="H149" s="80">
        <v>2</v>
      </c>
      <c r="I149" s="84"/>
      <c r="J149" s="84"/>
      <c r="K149" s="84"/>
      <c r="L149" s="84"/>
      <c r="M149" s="84"/>
      <c r="N149" s="84"/>
      <c r="O149" s="91"/>
      <c r="P149" s="91"/>
      <c r="Q149" s="84"/>
      <c r="R149" s="18"/>
    </row>
    <row r="150" spans="1:1021" s="3" customFormat="1" ht="15" customHeight="1">
      <c r="A150" s="10">
        <v>140</v>
      </c>
      <c r="B150" s="21" t="s">
        <v>129</v>
      </c>
      <c r="C150" s="14" t="s">
        <v>19</v>
      </c>
      <c r="D150" s="10"/>
      <c r="E150" s="21" t="s">
        <v>39</v>
      </c>
      <c r="F150" s="22"/>
      <c r="G150" s="19" t="s">
        <v>22</v>
      </c>
      <c r="H150" s="92">
        <v>1</v>
      </c>
      <c r="I150" s="87"/>
      <c r="J150" s="87"/>
      <c r="K150" s="87"/>
      <c r="L150" s="87"/>
      <c r="M150" s="87"/>
      <c r="N150" s="87"/>
      <c r="O150" s="99"/>
      <c r="P150" s="99"/>
      <c r="Q150" s="90"/>
      <c r="R150" s="20"/>
      <c r="S150" s="20"/>
      <c r="T150" s="18"/>
      <c r="U150" s="20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8"/>
      <c r="AMA150" s="18"/>
      <c r="AMB150" s="18"/>
      <c r="AMC150" s="18"/>
      <c r="AMD150" s="18"/>
      <c r="AME150" s="18"/>
      <c r="AMF150" s="18"/>
      <c r="AMG150" s="18"/>
    </row>
    <row r="151" spans="1:1021" s="3" customFormat="1" ht="15" customHeight="1">
      <c r="A151" s="10">
        <v>141</v>
      </c>
      <c r="B151" s="21" t="s">
        <v>130</v>
      </c>
      <c r="C151" s="14" t="s">
        <v>19</v>
      </c>
      <c r="D151" s="10"/>
      <c r="E151" s="21" t="s">
        <v>39</v>
      </c>
      <c r="F151" s="23"/>
      <c r="G151" s="19" t="s">
        <v>22</v>
      </c>
      <c r="H151" s="92"/>
      <c r="I151" s="87"/>
      <c r="J151" s="87"/>
      <c r="K151" s="90"/>
      <c r="L151" s="90"/>
      <c r="M151" s="87"/>
      <c r="N151" s="87"/>
      <c r="O151" s="93"/>
      <c r="P151" s="93"/>
      <c r="Q151" s="90"/>
      <c r="R151" s="20"/>
      <c r="S151" s="20"/>
      <c r="U151" s="20"/>
    </row>
    <row r="152" spans="1:1021" s="3" customFormat="1" ht="15" customHeight="1">
      <c r="A152" s="10">
        <v>142</v>
      </c>
      <c r="B152" s="21" t="s">
        <v>131</v>
      </c>
      <c r="C152" s="14" t="s">
        <v>19</v>
      </c>
      <c r="D152" s="10"/>
      <c r="E152" s="21" t="s">
        <v>39</v>
      </c>
      <c r="F152" s="22"/>
      <c r="G152" s="19" t="s">
        <v>22</v>
      </c>
      <c r="H152" s="92">
        <v>1</v>
      </c>
      <c r="I152" s="87"/>
      <c r="J152" s="87"/>
      <c r="K152" s="90"/>
      <c r="L152" s="90"/>
      <c r="M152" s="87"/>
      <c r="N152" s="87"/>
      <c r="O152" s="99"/>
      <c r="P152" s="99"/>
      <c r="Q152" s="90"/>
      <c r="R152" s="20"/>
      <c r="S152" s="20"/>
      <c r="U152" s="20"/>
    </row>
    <row r="153" spans="1:1021" s="3" customFormat="1" ht="15" customHeight="1">
      <c r="A153" s="10">
        <v>143</v>
      </c>
      <c r="B153" s="21" t="s">
        <v>132</v>
      </c>
      <c r="C153" s="14"/>
      <c r="D153" s="10"/>
      <c r="E153" s="21"/>
      <c r="F153" s="22"/>
      <c r="G153" s="17" t="s">
        <v>25</v>
      </c>
      <c r="H153" s="92"/>
      <c r="I153" s="87"/>
      <c r="J153" s="87"/>
      <c r="K153" s="90"/>
      <c r="L153" s="90"/>
      <c r="M153" s="87"/>
      <c r="N153" s="87"/>
      <c r="O153" s="99"/>
      <c r="P153" s="99"/>
      <c r="Q153" s="90"/>
      <c r="S153" s="20"/>
      <c r="U153" s="20"/>
    </row>
    <row r="154" spans="1:1021" s="3" customFormat="1" ht="15" customHeight="1">
      <c r="A154" s="10">
        <v>144</v>
      </c>
      <c r="B154" s="21" t="s">
        <v>131</v>
      </c>
      <c r="C154" s="14" t="s">
        <v>19</v>
      </c>
      <c r="D154" s="10"/>
      <c r="E154" s="21" t="s">
        <v>39</v>
      </c>
      <c r="F154" s="22"/>
      <c r="G154" s="17" t="s">
        <v>25</v>
      </c>
      <c r="H154" s="80"/>
      <c r="I154" s="82"/>
      <c r="J154" s="82"/>
      <c r="K154" s="94"/>
      <c r="L154" s="94"/>
      <c r="M154" s="84"/>
      <c r="N154" s="82"/>
      <c r="O154" s="95"/>
      <c r="P154" s="95"/>
      <c r="Q154" s="84"/>
    </row>
    <row r="155" spans="1:1021" ht="15" customHeight="1">
      <c r="A155" s="10">
        <v>145</v>
      </c>
      <c r="B155" s="33" t="s">
        <v>133</v>
      </c>
      <c r="C155" s="14"/>
      <c r="D155" s="10"/>
      <c r="E155" s="21"/>
      <c r="F155" s="22"/>
      <c r="G155" s="17" t="s">
        <v>44</v>
      </c>
      <c r="H155" s="80"/>
      <c r="I155" s="105"/>
      <c r="J155" s="105"/>
      <c r="K155" s="104"/>
      <c r="L155" s="106"/>
      <c r="M155" s="105"/>
      <c r="N155" s="107"/>
      <c r="O155" s="108"/>
      <c r="P155" s="107"/>
      <c r="Q155" s="107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ht="15" customHeight="1">
      <c r="A156" s="10">
        <v>146</v>
      </c>
      <c r="B156" s="33" t="s">
        <v>133</v>
      </c>
      <c r="C156" s="14" t="s">
        <v>19</v>
      </c>
      <c r="D156" s="10"/>
      <c r="E156" s="21"/>
      <c r="F156" s="23"/>
      <c r="G156" s="19" t="s">
        <v>22</v>
      </c>
      <c r="H156" s="92"/>
      <c r="I156" s="87"/>
      <c r="J156" s="87"/>
      <c r="K156" s="90"/>
      <c r="L156" s="90"/>
      <c r="M156" s="87"/>
      <c r="N156" s="146"/>
      <c r="O156" s="146"/>
      <c r="P156" s="146"/>
      <c r="Q156" s="90"/>
      <c r="R156" s="20"/>
      <c r="S156" s="20"/>
      <c r="T156" s="18"/>
      <c r="U156" s="20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</row>
    <row r="157" spans="1:1021" ht="15" customHeight="1">
      <c r="A157" s="10">
        <v>147</v>
      </c>
      <c r="B157" s="33" t="s">
        <v>134</v>
      </c>
      <c r="C157" s="14"/>
      <c r="D157" s="10"/>
      <c r="E157" s="21"/>
      <c r="F157" s="23"/>
      <c r="G157" s="19" t="s">
        <v>25</v>
      </c>
      <c r="H157" s="92"/>
      <c r="I157" s="87"/>
      <c r="J157" s="87"/>
      <c r="K157" s="90"/>
      <c r="L157" s="90"/>
      <c r="M157" s="87"/>
      <c r="N157" s="146"/>
      <c r="O157" s="147"/>
      <c r="P157" s="147"/>
      <c r="Q157" s="90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ht="15" customHeight="1">
      <c r="A158" s="10">
        <v>148</v>
      </c>
      <c r="B158" s="21" t="s">
        <v>135</v>
      </c>
      <c r="C158" s="14"/>
      <c r="D158" s="21"/>
      <c r="E158" s="21"/>
      <c r="F158" s="23"/>
      <c r="G158" s="19"/>
      <c r="H158" s="92"/>
      <c r="I158" s="87"/>
      <c r="J158" s="87"/>
      <c r="K158" s="90"/>
      <c r="L158" s="90"/>
      <c r="M158" s="87"/>
      <c r="N158" s="146"/>
      <c r="O158" s="147"/>
      <c r="P158" s="147"/>
      <c r="Q158" s="90"/>
    </row>
    <row r="159" spans="1:1021" s="3" customFormat="1" ht="15" customHeight="1">
      <c r="A159" s="10">
        <v>149</v>
      </c>
      <c r="B159" s="21" t="s">
        <v>135</v>
      </c>
      <c r="C159" s="14"/>
      <c r="D159" s="21"/>
      <c r="E159" s="21"/>
      <c r="F159" s="23"/>
      <c r="G159" s="19" t="s">
        <v>33</v>
      </c>
      <c r="H159" s="92">
        <v>1</v>
      </c>
      <c r="I159" s="87"/>
      <c r="J159" s="87"/>
      <c r="K159" s="90"/>
      <c r="L159" s="90"/>
      <c r="M159" s="87"/>
      <c r="N159" s="146"/>
      <c r="O159" s="146"/>
      <c r="P159" s="146"/>
      <c r="Q159" s="90"/>
      <c r="R159" s="18"/>
    </row>
    <row r="160" spans="1:1021" s="3" customFormat="1" ht="15" customHeight="1">
      <c r="A160" s="10">
        <v>150</v>
      </c>
      <c r="B160" s="21" t="s">
        <v>136</v>
      </c>
      <c r="C160" s="14"/>
      <c r="D160" s="10"/>
      <c r="E160" s="21"/>
      <c r="F160" s="22"/>
      <c r="G160" s="19" t="s">
        <v>25</v>
      </c>
      <c r="H160" s="80"/>
      <c r="I160" s="84"/>
      <c r="J160" s="84"/>
      <c r="K160" s="94"/>
      <c r="L160" s="94"/>
      <c r="M160" s="84"/>
      <c r="N160" s="84"/>
      <c r="O160" s="84"/>
      <c r="P160" s="84"/>
      <c r="Q160" s="84"/>
      <c r="R160" s="18"/>
    </row>
    <row r="161" spans="1:1021" s="3" customFormat="1" ht="15" customHeight="1">
      <c r="A161" s="10">
        <v>151</v>
      </c>
      <c r="B161" s="21" t="s">
        <v>137</v>
      </c>
      <c r="C161" s="14" t="s">
        <v>19</v>
      </c>
      <c r="D161" s="21"/>
      <c r="E161" s="21" t="s">
        <v>32</v>
      </c>
      <c r="F161" s="23"/>
      <c r="G161" s="19" t="s">
        <v>22</v>
      </c>
      <c r="H161" s="92">
        <v>2</v>
      </c>
      <c r="I161" s="87"/>
      <c r="J161" s="87"/>
      <c r="K161" s="90"/>
      <c r="L161" s="90"/>
      <c r="M161" s="87"/>
      <c r="N161" s="146"/>
      <c r="O161" s="146"/>
      <c r="P161" s="146"/>
      <c r="Q161" s="90"/>
      <c r="R161" s="20"/>
      <c r="S161" s="20"/>
      <c r="U161" s="20"/>
    </row>
    <row r="162" spans="1:1021" s="3" customFormat="1" ht="15" customHeight="1">
      <c r="A162" s="10">
        <v>152</v>
      </c>
      <c r="B162" s="21" t="s">
        <v>137</v>
      </c>
      <c r="C162" s="14" t="s">
        <v>19</v>
      </c>
      <c r="D162" s="21"/>
      <c r="E162" s="21" t="s">
        <v>32</v>
      </c>
      <c r="F162" s="21"/>
      <c r="G162" s="19" t="s">
        <v>33</v>
      </c>
      <c r="H162" s="80"/>
      <c r="I162" s="103"/>
      <c r="J162" s="103"/>
      <c r="K162" s="104"/>
      <c r="L162" s="104"/>
      <c r="M162" s="103"/>
      <c r="N162" s="84"/>
      <c r="O162" s="84"/>
      <c r="P162" s="84"/>
      <c r="Q162" s="84"/>
    </row>
    <row r="163" spans="1:1021" ht="15" customHeight="1">
      <c r="A163" s="10">
        <v>153</v>
      </c>
      <c r="B163" s="21" t="s">
        <v>138</v>
      </c>
      <c r="C163" s="14" t="s">
        <v>19</v>
      </c>
      <c r="D163" s="10"/>
      <c r="E163" s="21" t="s">
        <v>39</v>
      </c>
      <c r="F163" s="22"/>
      <c r="G163" s="19" t="s">
        <v>22</v>
      </c>
      <c r="H163" s="92">
        <v>3</v>
      </c>
      <c r="I163" s="101"/>
      <c r="J163" s="101"/>
      <c r="K163" s="101"/>
      <c r="L163" s="101"/>
      <c r="M163" s="87"/>
      <c r="N163" s="101"/>
      <c r="O163" s="101"/>
      <c r="P163" s="101"/>
      <c r="Q163" s="90"/>
      <c r="R163" s="20"/>
      <c r="S163" s="20"/>
      <c r="U163" s="20"/>
    </row>
    <row r="164" spans="1:1021" ht="15" customHeight="1">
      <c r="A164" s="10">
        <v>154</v>
      </c>
      <c r="B164" s="21" t="s">
        <v>139</v>
      </c>
      <c r="C164" s="42" t="s">
        <v>19</v>
      </c>
      <c r="D164" s="43"/>
      <c r="E164" s="21" t="s">
        <v>39</v>
      </c>
      <c r="F164" s="23"/>
      <c r="G164" s="19" t="s">
        <v>22</v>
      </c>
      <c r="H164" s="92"/>
      <c r="I164" s="101"/>
      <c r="J164" s="101"/>
      <c r="K164" s="101"/>
      <c r="L164" s="101"/>
      <c r="M164" s="87"/>
      <c r="N164" s="101"/>
      <c r="O164" s="166"/>
      <c r="P164" s="166"/>
      <c r="Q164" s="90"/>
      <c r="R164" s="20"/>
      <c r="S164" s="20"/>
      <c r="U164" s="20"/>
    </row>
    <row r="165" spans="1:1021" ht="15" customHeight="1">
      <c r="A165" s="10">
        <v>155</v>
      </c>
      <c r="B165" s="21" t="s">
        <v>139</v>
      </c>
      <c r="C165" s="42" t="s">
        <v>19</v>
      </c>
      <c r="D165" s="43"/>
      <c r="E165" s="21" t="s">
        <v>39</v>
      </c>
      <c r="F165" s="44"/>
      <c r="G165" s="19" t="s">
        <v>25</v>
      </c>
      <c r="H165" s="167"/>
      <c r="I165" s="104"/>
      <c r="J165" s="104"/>
      <c r="K165" s="104"/>
      <c r="L165" s="104"/>
      <c r="M165" s="104"/>
      <c r="N165" s="104"/>
      <c r="O165" s="121"/>
      <c r="P165" s="121"/>
      <c r="Q165" s="104"/>
    </row>
    <row r="166" spans="1:1021" ht="15" customHeight="1">
      <c r="A166" s="10">
        <v>156</v>
      </c>
      <c r="B166" s="21" t="s">
        <v>140</v>
      </c>
      <c r="C166" s="14"/>
      <c r="D166" s="10"/>
      <c r="E166" s="21"/>
      <c r="F166" s="23"/>
      <c r="G166" s="19" t="s">
        <v>44</v>
      </c>
      <c r="H166" s="96"/>
      <c r="I166" s="97"/>
      <c r="J166" s="97"/>
      <c r="K166" s="97"/>
      <c r="L166" s="97"/>
      <c r="M166" s="84"/>
      <c r="N166" s="97"/>
      <c r="O166" s="128"/>
      <c r="P166" s="128"/>
      <c r="Q166" s="138"/>
      <c r="R166" s="18"/>
    </row>
    <row r="167" spans="1:1021" ht="15" customHeight="1">
      <c r="A167" s="10">
        <v>157</v>
      </c>
      <c r="B167" s="21" t="s">
        <v>141</v>
      </c>
      <c r="C167" s="14" t="s">
        <v>19</v>
      </c>
      <c r="D167" s="10"/>
      <c r="E167" s="21" t="s">
        <v>142</v>
      </c>
      <c r="F167" s="23"/>
      <c r="G167" s="19" t="s">
        <v>22</v>
      </c>
      <c r="H167" s="92">
        <v>2</v>
      </c>
      <c r="I167" s="87"/>
      <c r="J167" s="87"/>
      <c r="K167" s="87"/>
      <c r="L167" s="87"/>
      <c r="M167" s="87"/>
      <c r="N167" s="87"/>
      <c r="O167" s="90"/>
      <c r="P167" s="90"/>
      <c r="Q167" s="90"/>
      <c r="R167" s="20"/>
      <c r="S167" s="20"/>
      <c r="U167" s="20"/>
    </row>
    <row r="168" spans="1:1021" ht="15" customHeight="1">
      <c r="A168" s="10">
        <v>158</v>
      </c>
      <c r="B168" s="21" t="s">
        <v>141</v>
      </c>
      <c r="C168" s="14" t="s">
        <v>19</v>
      </c>
      <c r="D168" s="21"/>
      <c r="E168" s="21" t="s">
        <v>142</v>
      </c>
      <c r="F168" s="21"/>
      <c r="G168" s="19" t="s">
        <v>21</v>
      </c>
      <c r="H168" s="80"/>
      <c r="I168" s="115"/>
      <c r="J168" s="115"/>
      <c r="K168" s="120"/>
      <c r="L168" s="153"/>
      <c r="M168" s="115"/>
      <c r="N168" s="168"/>
      <c r="O168" s="169"/>
      <c r="P168" s="169"/>
      <c r="Q168" s="84"/>
      <c r="R168" s="18"/>
    </row>
    <row r="169" spans="1:1021" ht="15" customHeight="1">
      <c r="A169" s="10">
        <v>159</v>
      </c>
      <c r="B169" s="21" t="s">
        <v>143</v>
      </c>
      <c r="C169" s="14" t="s">
        <v>19</v>
      </c>
      <c r="D169" s="10"/>
      <c r="E169" s="21" t="s">
        <v>122</v>
      </c>
      <c r="F169" s="23"/>
      <c r="G169" s="19" t="s">
        <v>22</v>
      </c>
      <c r="H169" s="92">
        <v>15</v>
      </c>
      <c r="I169" s="87"/>
      <c r="J169" s="87"/>
      <c r="K169" s="87"/>
      <c r="L169" s="87"/>
      <c r="M169" s="87"/>
      <c r="N169" s="87"/>
      <c r="O169" s="87"/>
      <c r="P169" s="87"/>
      <c r="Q169" s="90"/>
      <c r="R169" s="20"/>
      <c r="S169" s="20"/>
      <c r="U169" s="20"/>
    </row>
    <row r="170" spans="1:1021" s="18" customFormat="1" ht="15" customHeight="1">
      <c r="A170" s="10">
        <v>160</v>
      </c>
      <c r="B170" s="45" t="s">
        <v>143</v>
      </c>
      <c r="C170" s="14" t="s">
        <v>19</v>
      </c>
      <c r="D170" s="10"/>
      <c r="E170" s="21"/>
      <c r="F170" s="22"/>
      <c r="G170" s="19" t="s">
        <v>47</v>
      </c>
      <c r="H170" s="80"/>
      <c r="I170" s="170"/>
      <c r="J170" s="170"/>
      <c r="K170" s="170"/>
      <c r="L170" s="170"/>
      <c r="M170" s="84"/>
      <c r="N170" s="171"/>
      <c r="O170" s="172"/>
      <c r="P170" s="172"/>
      <c r="Q170" s="84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</row>
    <row r="171" spans="1:1021" ht="15" customHeight="1">
      <c r="A171" s="10">
        <v>161</v>
      </c>
      <c r="B171" s="21" t="s">
        <v>144</v>
      </c>
      <c r="C171" s="14" t="s">
        <v>19</v>
      </c>
      <c r="D171" s="10"/>
      <c r="E171" s="21" t="s">
        <v>43</v>
      </c>
      <c r="F171" s="23"/>
      <c r="G171" s="19" t="s">
        <v>22</v>
      </c>
      <c r="H171" s="92">
        <v>1</v>
      </c>
      <c r="I171" s="87"/>
      <c r="J171" s="87"/>
      <c r="K171" s="87"/>
      <c r="L171" s="87"/>
      <c r="M171" s="87"/>
      <c r="N171" s="87"/>
      <c r="O171" s="87"/>
      <c r="P171" s="87"/>
      <c r="Q171" s="90"/>
      <c r="R171" s="20"/>
      <c r="S171" s="20"/>
      <c r="U171" s="20"/>
    </row>
    <row r="172" spans="1:1021" ht="15" customHeight="1">
      <c r="A172" s="10">
        <v>162</v>
      </c>
      <c r="B172" s="21" t="s">
        <v>145</v>
      </c>
      <c r="C172" s="14" t="s">
        <v>38</v>
      </c>
      <c r="D172" s="10"/>
      <c r="E172" s="21"/>
      <c r="F172" s="22"/>
      <c r="G172" s="19" t="s">
        <v>47</v>
      </c>
      <c r="H172" s="80">
        <v>1</v>
      </c>
      <c r="I172" s="84"/>
      <c r="J172" s="84"/>
      <c r="K172" s="84"/>
      <c r="L172" s="84"/>
      <c r="M172" s="84"/>
      <c r="N172" s="84">
        <v>2</v>
      </c>
      <c r="O172" s="95"/>
      <c r="P172" s="95"/>
      <c r="Q172" s="84"/>
      <c r="R172" s="18"/>
    </row>
    <row r="173" spans="1:1021" ht="15" customHeight="1">
      <c r="A173" s="10">
        <v>163</v>
      </c>
      <c r="B173" s="21" t="s">
        <v>145</v>
      </c>
      <c r="C173" s="14"/>
      <c r="D173" s="10"/>
      <c r="E173" s="21"/>
      <c r="F173" s="22"/>
      <c r="G173" s="19" t="s">
        <v>22</v>
      </c>
      <c r="H173" s="80"/>
      <c r="I173" s="84"/>
      <c r="J173" s="84"/>
      <c r="K173" s="84"/>
      <c r="L173" s="84"/>
      <c r="M173" s="87"/>
      <c r="N173" s="84"/>
      <c r="O173" s="84"/>
      <c r="P173" s="84"/>
      <c r="Q173" s="90"/>
      <c r="R173" s="20"/>
      <c r="S173" s="20"/>
      <c r="U173" s="20"/>
    </row>
    <row r="174" spans="1:1021" ht="15" customHeight="1">
      <c r="A174" s="10">
        <v>164</v>
      </c>
      <c r="B174" s="21" t="s">
        <v>146</v>
      </c>
      <c r="C174" s="14" t="s">
        <v>38</v>
      </c>
      <c r="D174" s="10"/>
      <c r="E174" s="21" t="s">
        <v>147</v>
      </c>
      <c r="F174" s="23"/>
      <c r="G174" s="19" t="s">
        <v>22</v>
      </c>
      <c r="H174" s="92">
        <v>1</v>
      </c>
      <c r="I174" s="87"/>
      <c r="J174" s="87"/>
      <c r="K174" s="87"/>
      <c r="L174" s="87"/>
      <c r="M174" s="87"/>
      <c r="N174" s="173"/>
      <c r="O174" s="174"/>
      <c r="P174" s="174"/>
      <c r="Q174" s="90"/>
      <c r="R174" s="20"/>
      <c r="S174" s="20"/>
      <c r="U174" s="20"/>
    </row>
    <row r="175" spans="1:1021" ht="15" customHeight="1">
      <c r="A175" s="10">
        <v>165</v>
      </c>
      <c r="B175" s="21" t="s">
        <v>146</v>
      </c>
      <c r="C175" s="14" t="s">
        <v>38</v>
      </c>
      <c r="D175" s="10"/>
      <c r="E175" s="21" t="s">
        <v>147</v>
      </c>
      <c r="F175" s="30"/>
      <c r="G175" s="19" t="s">
        <v>47</v>
      </c>
      <c r="H175" s="80"/>
      <c r="I175" s="84"/>
      <c r="J175" s="84"/>
      <c r="K175" s="84"/>
      <c r="L175" s="84"/>
      <c r="M175" s="84"/>
      <c r="N175" s="82">
        <v>1</v>
      </c>
      <c r="O175" s="82">
        <v>693.66</v>
      </c>
      <c r="P175" s="82">
        <v>693.66</v>
      </c>
      <c r="Q175" s="84">
        <v>0</v>
      </c>
      <c r="R175" s="18"/>
    </row>
    <row r="176" spans="1:1021" ht="15" customHeight="1">
      <c r="A176" s="10">
        <v>166</v>
      </c>
      <c r="B176" s="21" t="s">
        <v>145</v>
      </c>
      <c r="C176" s="14"/>
      <c r="D176" s="10"/>
      <c r="E176" s="21"/>
      <c r="F176" s="30"/>
      <c r="G176" s="19"/>
      <c r="H176" s="80"/>
      <c r="I176" s="84"/>
      <c r="J176" s="84"/>
      <c r="K176" s="84"/>
      <c r="L176" s="84"/>
      <c r="M176" s="84"/>
      <c r="N176" s="82"/>
      <c r="O176" s="129"/>
      <c r="P176" s="82"/>
      <c r="Q176" s="84"/>
      <c r="R176" s="18"/>
    </row>
    <row r="177" spans="1:1021" ht="15" customHeight="1">
      <c r="A177" s="10">
        <v>167</v>
      </c>
      <c r="B177" s="21" t="s">
        <v>148</v>
      </c>
      <c r="C177" s="14" t="s">
        <v>19</v>
      </c>
      <c r="D177" s="10"/>
      <c r="E177" s="21"/>
      <c r="F177" s="22"/>
      <c r="G177" s="19" t="s">
        <v>25</v>
      </c>
      <c r="H177" s="80">
        <v>2</v>
      </c>
      <c r="I177" s="104"/>
      <c r="J177" s="104"/>
      <c r="K177" s="104"/>
      <c r="L177" s="104"/>
      <c r="M177" s="104"/>
      <c r="N177" s="104"/>
      <c r="O177" s="121"/>
      <c r="P177" s="104"/>
      <c r="Q177" s="104"/>
    </row>
    <row r="178" spans="1:1021" ht="15" customHeight="1">
      <c r="A178" s="10">
        <v>168</v>
      </c>
      <c r="B178" s="21" t="s">
        <v>148</v>
      </c>
      <c r="C178" s="14" t="s">
        <v>19</v>
      </c>
      <c r="D178" s="10"/>
      <c r="E178" s="21" t="s">
        <v>24</v>
      </c>
      <c r="F178" s="30"/>
      <c r="G178" s="19" t="s">
        <v>22</v>
      </c>
      <c r="H178" s="92"/>
      <c r="I178" s="87"/>
      <c r="J178" s="87"/>
      <c r="K178" s="87"/>
      <c r="L178" s="87"/>
      <c r="M178" s="87"/>
      <c r="N178" s="175"/>
      <c r="O178" s="176"/>
      <c r="P178" s="176"/>
      <c r="Q178" s="90"/>
      <c r="R178" s="20"/>
      <c r="S178" s="20"/>
      <c r="U178" s="20"/>
    </row>
    <row r="179" spans="1:1021" ht="15" customHeight="1">
      <c r="A179" s="10">
        <v>169</v>
      </c>
      <c r="B179" s="21" t="s">
        <v>149</v>
      </c>
      <c r="C179" s="14" t="s">
        <v>19</v>
      </c>
      <c r="D179" s="10"/>
      <c r="E179" s="21" t="s">
        <v>39</v>
      </c>
      <c r="F179" s="22"/>
      <c r="G179" s="19" t="s">
        <v>22</v>
      </c>
      <c r="H179" s="92"/>
      <c r="I179" s="87"/>
      <c r="J179" s="87"/>
      <c r="K179" s="87"/>
      <c r="L179" s="87"/>
      <c r="M179" s="87"/>
      <c r="N179" s="87"/>
      <c r="O179" s="87"/>
      <c r="P179" s="87"/>
      <c r="Q179" s="90"/>
      <c r="R179" s="20"/>
      <c r="S179" s="20"/>
      <c r="T179" s="18"/>
      <c r="U179" s="20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  <c r="JL179" s="18"/>
      <c r="JM179" s="18"/>
      <c r="JN179" s="18"/>
      <c r="JO179" s="18"/>
      <c r="JP179" s="18"/>
      <c r="JQ179" s="18"/>
      <c r="JR179" s="18"/>
      <c r="JS179" s="18"/>
      <c r="JT179" s="18"/>
      <c r="JU179" s="18"/>
      <c r="JV179" s="18"/>
      <c r="JW179" s="18"/>
      <c r="JX179" s="18"/>
      <c r="JY179" s="18"/>
      <c r="JZ179" s="18"/>
      <c r="KA179" s="18"/>
      <c r="KB179" s="18"/>
      <c r="KC179" s="18"/>
      <c r="KD179" s="18"/>
      <c r="KE179" s="18"/>
      <c r="KF179" s="18"/>
      <c r="KG179" s="18"/>
      <c r="KH179" s="18"/>
      <c r="KI179" s="18"/>
      <c r="KJ179" s="18"/>
      <c r="KK179" s="18"/>
      <c r="KL179" s="18"/>
      <c r="KM179" s="18"/>
      <c r="KN179" s="18"/>
      <c r="KO179" s="18"/>
      <c r="KP179" s="18"/>
      <c r="KQ179" s="18"/>
      <c r="KR179" s="18"/>
      <c r="KS179" s="18"/>
      <c r="KT179" s="18"/>
      <c r="KU179" s="18"/>
      <c r="KV179" s="18"/>
      <c r="KW179" s="18"/>
      <c r="KX179" s="18"/>
      <c r="KY179" s="18"/>
      <c r="KZ179" s="18"/>
      <c r="LA179" s="18"/>
      <c r="LB179" s="18"/>
      <c r="LC179" s="18"/>
      <c r="LD179" s="18"/>
      <c r="LE179" s="18"/>
      <c r="LF179" s="18"/>
      <c r="LG179" s="18"/>
      <c r="LH179" s="18"/>
      <c r="LI179" s="18"/>
      <c r="LJ179" s="18"/>
      <c r="LK179" s="18"/>
      <c r="LL179" s="18"/>
      <c r="LM179" s="18"/>
      <c r="LN179" s="18"/>
      <c r="LO179" s="18"/>
      <c r="LP179" s="18"/>
      <c r="LQ179" s="18"/>
      <c r="LR179" s="18"/>
      <c r="LS179" s="18"/>
      <c r="LT179" s="18"/>
      <c r="LU179" s="18"/>
      <c r="LV179" s="18"/>
      <c r="LW179" s="18"/>
      <c r="LX179" s="18"/>
      <c r="LY179" s="18"/>
      <c r="LZ179" s="18"/>
      <c r="MA179" s="18"/>
      <c r="MB179" s="18"/>
      <c r="MC179" s="18"/>
      <c r="MD179" s="18"/>
      <c r="ME179" s="18"/>
      <c r="MF179" s="18"/>
      <c r="MG179" s="18"/>
      <c r="MH179" s="18"/>
      <c r="MI179" s="18"/>
      <c r="MJ179" s="18"/>
      <c r="MK179" s="18"/>
      <c r="ML179" s="18"/>
      <c r="MM179" s="18"/>
      <c r="MN179" s="18"/>
      <c r="MO179" s="18"/>
      <c r="MP179" s="18"/>
      <c r="MQ179" s="18"/>
      <c r="MR179" s="18"/>
      <c r="MS179" s="18"/>
      <c r="MT179" s="18"/>
      <c r="MU179" s="18"/>
      <c r="MV179" s="18"/>
      <c r="MW179" s="18"/>
      <c r="MX179" s="18"/>
      <c r="MY179" s="18"/>
      <c r="MZ179" s="18"/>
      <c r="NA179" s="18"/>
      <c r="NB179" s="18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8"/>
      <c r="NP179" s="18"/>
      <c r="NQ179" s="18"/>
      <c r="NR179" s="18"/>
      <c r="NS179" s="18"/>
      <c r="NT179" s="18"/>
      <c r="NU179" s="18"/>
      <c r="NV179" s="18"/>
      <c r="NW179" s="18"/>
      <c r="NX179" s="18"/>
      <c r="NY179" s="18"/>
      <c r="NZ179" s="18"/>
      <c r="OA179" s="18"/>
      <c r="OB179" s="18"/>
      <c r="OC179" s="18"/>
      <c r="OD179" s="18"/>
      <c r="OE179" s="18"/>
      <c r="OF179" s="18"/>
      <c r="OG179" s="18"/>
      <c r="OH179" s="18"/>
      <c r="OI179" s="18"/>
      <c r="OJ179" s="18"/>
      <c r="OK179" s="18"/>
      <c r="OL179" s="18"/>
      <c r="OM179" s="18"/>
      <c r="ON179" s="18"/>
      <c r="OO179" s="18"/>
      <c r="OP179" s="18"/>
      <c r="OQ179" s="18"/>
      <c r="OR179" s="18"/>
      <c r="OS179" s="18"/>
      <c r="OT179" s="18"/>
      <c r="OU179" s="18"/>
      <c r="OV179" s="18"/>
      <c r="OW179" s="18"/>
      <c r="OX179" s="18"/>
      <c r="OY179" s="18"/>
      <c r="OZ179" s="18"/>
      <c r="PA179" s="18"/>
      <c r="PB179" s="18"/>
      <c r="PC179" s="18"/>
      <c r="PD179" s="18"/>
      <c r="PE179" s="18"/>
      <c r="PF179" s="18"/>
      <c r="PG179" s="18"/>
      <c r="PH179" s="18"/>
      <c r="PI179" s="18"/>
      <c r="PJ179" s="18"/>
      <c r="PK179" s="18"/>
      <c r="PL179" s="18"/>
      <c r="PM179" s="18"/>
      <c r="PN179" s="18"/>
      <c r="PO179" s="18"/>
      <c r="PP179" s="18"/>
      <c r="PQ179" s="18"/>
      <c r="PR179" s="18"/>
      <c r="PS179" s="18"/>
      <c r="PT179" s="18"/>
      <c r="PU179" s="18"/>
      <c r="PV179" s="18"/>
      <c r="PW179" s="18"/>
      <c r="PX179" s="18"/>
      <c r="PY179" s="18"/>
      <c r="PZ179" s="18"/>
      <c r="QA179" s="18"/>
      <c r="QB179" s="18"/>
      <c r="QC179" s="18"/>
      <c r="QD179" s="18"/>
      <c r="QE179" s="18"/>
      <c r="QF179" s="18"/>
      <c r="QG179" s="18"/>
      <c r="QH179" s="18"/>
      <c r="QI179" s="18"/>
      <c r="QJ179" s="18"/>
      <c r="QK179" s="18"/>
      <c r="QL179" s="18"/>
      <c r="QM179" s="18"/>
      <c r="QN179" s="18"/>
      <c r="QO179" s="18"/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/>
      <c r="RG179" s="18"/>
      <c r="RH179" s="18"/>
      <c r="RI179" s="18"/>
      <c r="RJ179" s="18"/>
      <c r="RK179" s="18"/>
      <c r="RL179" s="18"/>
      <c r="RM179" s="18"/>
      <c r="RN179" s="18"/>
      <c r="RO179" s="18"/>
      <c r="RP179" s="18"/>
      <c r="RQ179" s="18"/>
      <c r="RR179" s="18"/>
      <c r="RS179" s="18"/>
      <c r="RT179" s="18"/>
      <c r="RU179" s="18"/>
      <c r="RV179" s="18"/>
      <c r="RW179" s="18"/>
      <c r="RX179" s="18"/>
      <c r="RY179" s="18"/>
      <c r="RZ179" s="18"/>
      <c r="SA179" s="18"/>
      <c r="SB179" s="18"/>
      <c r="SC179" s="18"/>
      <c r="SD179" s="18"/>
      <c r="SE179" s="18"/>
      <c r="SF179" s="18"/>
      <c r="SG179" s="18"/>
      <c r="SH179" s="18"/>
      <c r="SI179" s="18"/>
      <c r="SJ179" s="18"/>
      <c r="SK179" s="18"/>
      <c r="SL179" s="18"/>
      <c r="SM179" s="18"/>
      <c r="SN179" s="18"/>
      <c r="SO179" s="18"/>
      <c r="SP179" s="18"/>
      <c r="SQ179" s="18"/>
      <c r="SR179" s="18"/>
      <c r="SS179" s="18"/>
      <c r="ST179" s="18"/>
      <c r="SU179" s="18"/>
      <c r="SV179" s="18"/>
      <c r="SW179" s="18"/>
      <c r="SX179" s="18"/>
      <c r="SY179" s="18"/>
      <c r="SZ179" s="18"/>
      <c r="TA179" s="18"/>
      <c r="TB179" s="18"/>
      <c r="TC179" s="18"/>
      <c r="TD179" s="18"/>
      <c r="TE179" s="18"/>
      <c r="TF179" s="18"/>
      <c r="TG179" s="18"/>
      <c r="TH179" s="18"/>
      <c r="TI179" s="18"/>
      <c r="TJ179" s="18"/>
      <c r="TK179" s="18"/>
      <c r="TL179" s="18"/>
      <c r="TM179" s="18"/>
      <c r="TN179" s="18"/>
      <c r="TO179" s="18"/>
      <c r="TP179" s="18"/>
      <c r="TQ179" s="18"/>
      <c r="TR179" s="18"/>
      <c r="TS179" s="18"/>
      <c r="TT179" s="18"/>
      <c r="TU179" s="18"/>
      <c r="TV179" s="18"/>
      <c r="TW179" s="18"/>
      <c r="TX179" s="18"/>
      <c r="TY179" s="18"/>
      <c r="TZ179" s="18"/>
      <c r="UA179" s="18"/>
      <c r="UB179" s="18"/>
      <c r="UC179" s="18"/>
      <c r="UD179" s="18"/>
      <c r="UE179" s="18"/>
      <c r="UF179" s="18"/>
      <c r="UG179" s="18"/>
      <c r="UH179" s="18"/>
      <c r="UI179" s="18"/>
      <c r="UJ179" s="18"/>
      <c r="UK179" s="18"/>
      <c r="UL179" s="18"/>
      <c r="UM179" s="18"/>
      <c r="UN179" s="18"/>
      <c r="UO179" s="18"/>
      <c r="UP179" s="18"/>
      <c r="UQ179" s="18"/>
      <c r="UR179" s="18"/>
      <c r="US179" s="18"/>
      <c r="UT179" s="18"/>
      <c r="UU179" s="18"/>
      <c r="UV179" s="18"/>
      <c r="UW179" s="18"/>
      <c r="UX179" s="18"/>
      <c r="UY179" s="18"/>
      <c r="UZ179" s="18"/>
      <c r="VA179" s="18"/>
      <c r="VB179" s="18"/>
      <c r="VC179" s="18"/>
      <c r="VD179" s="18"/>
      <c r="VE179" s="18"/>
      <c r="VF179" s="18"/>
      <c r="VG179" s="18"/>
      <c r="VH179" s="18"/>
      <c r="VI179" s="18"/>
      <c r="VJ179" s="18"/>
      <c r="VK179" s="18"/>
      <c r="VL179" s="18"/>
      <c r="VM179" s="18"/>
      <c r="VN179" s="18"/>
      <c r="VO179" s="18"/>
      <c r="VP179" s="18"/>
      <c r="VQ179" s="18"/>
      <c r="VR179" s="18"/>
      <c r="VS179" s="18"/>
      <c r="VT179" s="18"/>
      <c r="VU179" s="18"/>
      <c r="VV179" s="18"/>
      <c r="VW179" s="18"/>
      <c r="VX179" s="18"/>
      <c r="VY179" s="18"/>
      <c r="VZ179" s="18"/>
      <c r="WA179" s="18"/>
      <c r="WB179" s="18"/>
      <c r="WC179" s="18"/>
      <c r="WD179" s="18"/>
      <c r="WE179" s="18"/>
      <c r="WF179" s="18"/>
      <c r="WG179" s="18"/>
      <c r="WH179" s="18"/>
      <c r="WI179" s="18"/>
      <c r="WJ179" s="18"/>
      <c r="WK179" s="18"/>
      <c r="WL179" s="18"/>
      <c r="WM179" s="18"/>
      <c r="WN179" s="18"/>
      <c r="WO179" s="18"/>
      <c r="WP179" s="18"/>
      <c r="WQ179" s="18"/>
      <c r="WR179" s="18"/>
      <c r="WS179" s="18"/>
      <c r="WT179" s="18"/>
      <c r="WU179" s="18"/>
      <c r="WV179" s="18"/>
      <c r="WW179" s="18"/>
      <c r="WX179" s="18"/>
      <c r="WY179" s="18"/>
      <c r="WZ179" s="18"/>
      <c r="XA179" s="18"/>
      <c r="XB179" s="18"/>
      <c r="XC179" s="18"/>
      <c r="XD179" s="18"/>
      <c r="XE179" s="18"/>
      <c r="XF179" s="18"/>
      <c r="XG179" s="18"/>
      <c r="XH179" s="18"/>
      <c r="XI179" s="18"/>
      <c r="XJ179" s="18"/>
      <c r="XK179" s="18"/>
      <c r="XL179" s="18"/>
      <c r="XM179" s="18"/>
      <c r="XN179" s="18"/>
      <c r="XO179" s="18"/>
      <c r="XP179" s="18"/>
      <c r="XQ179" s="18"/>
      <c r="XR179" s="18"/>
      <c r="XS179" s="18"/>
      <c r="XT179" s="18"/>
      <c r="XU179" s="18"/>
      <c r="XV179" s="18"/>
      <c r="XW179" s="18"/>
      <c r="XX179" s="18"/>
      <c r="XY179" s="18"/>
      <c r="XZ179" s="18"/>
      <c r="YA179" s="18"/>
      <c r="YB179" s="18"/>
      <c r="YC179" s="18"/>
      <c r="YD179" s="18"/>
      <c r="YE179" s="18"/>
      <c r="YF179" s="18"/>
      <c r="YG179" s="18"/>
      <c r="YH179" s="18"/>
      <c r="YI179" s="18"/>
      <c r="YJ179" s="18"/>
      <c r="YK179" s="18"/>
      <c r="YL179" s="18"/>
      <c r="YM179" s="18"/>
      <c r="YN179" s="18"/>
      <c r="YO179" s="18"/>
      <c r="YP179" s="18"/>
      <c r="YQ179" s="18"/>
      <c r="YR179" s="18"/>
      <c r="YS179" s="18"/>
      <c r="YT179" s="18"/>
      <c r="YU179" s="18"/>
      <c r="YV179" s="18"/>
      <c r="YW179" s="18"/>
      <c r="YX179" s="18"/>
      <c r="YY179" s="18"/>
      <c r="YZ179" s="18"/>
      <c r="ZA179" s="18"/>
      <c r="ZB179" s="18"/>
      <c r="ZC179" s="18"/>
      <c r="ZD179" s="18"/>
      <c r="ZE179" s="18"/>
      <c r="ZF179" s="18"/>
      <c r="ZG179" s="18"/>
      <c r="ZH179" s="18"/>
      <c r="ZI179" s="18"/>
      <c r="ZJ179" s="18"/>
      <c r="ZK179" s="18"/>
      <c r="ZL179" s="18"/>
      <c r="ZM179" s="18"/>
      <c r="ZN179" s="18"/>
      <c r="ZO179" s="18"/>
      <c r="ZP179" s="18"/>
      <c r="ZQ179" s="18"/>
      <c r="ZR179" s="18"/>
      <c r="ZS179" s="18"/>
      <c r="ZT179" s="18"/>
      <c r="ZU179" s="18"/>
      <c r="ZV179" s="18"/>
      <c r="ZW179" s="18"/>
      <c r="ZX179" s="18"/>
      <c r="ZY179" s="18"/>
      <c r="ZZ179" s="18"/>
      <c r="AAA179" s="18"/>
      <c r="AAB179" s="18"/>
      <c r="AAC179" s="18"/>
      <c r="AAD179" s="18"/>
      <c r="AAE179" s="18"/>
      <c r="AAF179" s="18"/>
      <c r="AAG179" s="18"/>
      <c r="AAH179" s="18"/>
      <c r="AAI179" s="18"/>
      <c r="AAJ179" s="18"/>
      <c r="AAK179" s="18"/>
      <c r="AAL179" s="18"/>
      <c r="AAM179" s="18"/>
      <c r="AAN179" s="18"/>
      <c r="AAO179" s="18"/>
      <c r="AAP179" s="18"/>
      <c r="AAQ179" s="18"/>
      <c r="AAR179" s="18"/>
      <c r="AAS179" s="18"/>
      <c r="AAT179" s="18"/>
      <c r="AAU179" s="18"/>
      <c r="AAV179" s="18"/>
      <c r="AAW179" s="18"/>
      <c r="AAX179" s="18"/>
      <c r="AAY179" s="18"/>
      <c r="AAZ179" s="18"/>
      <c r="ABA179" s="18"/>
      <c r="ABB179" s="18"/>
      <c r="ABC179" s="18"/>
      <c r="ABD179" s="18"/>
      <c r="ABE179" s="18"/>
      <c r="ABF179" s="18"/>
      <c r="ABG179" s="18"/>
      <c r="ABH179" s="18"/>
      <c r="ABI179" s="18"/>
      <c r="ABJ179" s="18"/>
      <c r="ABK179" s="18"/>
      <c r="ABL179" s="18"/>
      <c r="ABM179" s="18"/>
      <c r="ABN179" s="18"/>
      <c r="ABO179" s="18"/>
      <c r="ABP179" s="18"/>
      <c r="ABQ179" s="18"/>
      <c r="ABR179" s="18"/>
      <c r="ABS179" s="18"/>
      <c r="ABT179" s="18"/>
      <c r="ABU179" s="18"/>
      <c r="ABV179" s="18"/>
      <c r="ABW179" s="18"/>
      <c r="ABX179" s="18"/>
      <c r="ABY179" s="18"/>
      <c r="ABZ179" s="18"/>
      <c r="ACA179" s="18"/>
      <c r="ACB179" s="18"/>
      <c r="ACC179" s="18"/>
      <c r="ACD179" s="18"/>
      <c r="ACE179" s="18"/>
      <c r="ACF179" s="18"/>
      <c r="ACG179" s="18"/>
      <c r="ACH179" s="18"/>
      <c r="ACI179" s="18"/>
      <c r="ACJ179" s="18"/>
      <c r="ACK179" s="18"/>
      <c r="ACL179" s="18"/>
      <c r="ACM179" s="18"/>
      <c r="ACN179" s="18"/>
      <c r="ACO179" s="18"/>
      <c r="ACP179" s="18"/>
      <c r="ACQ179" s="18"/>
      <c r="ACR179" s="18"/>
      <c r="ACS179" s="18"/>
      <c r="ACT179" s="18"/>
      <c r="ACU179" s="18"/>
      <c r="ACV179" s="18"/>
      <c r="ACW179" s="18"/>
      <c r="ACX179" s="18"/>
      <c r="ACY179" s="18"/>
      <c r="ACZ179" s="18"/>
      <c r="ADA179" s="18"/>
      <c r="ADB179" s="18"/>
      <c r="ADC179" s="18"/>
      <c r="ADD179" s="18"/>
      <c r="ADE179" s="18"/>
      <c r="ADF179" s="18"/>
      <c r="ADG179" s="18"/>
      <c r="ADH179" s="18"/>
      <c r="ADI179" s="18"/>
      <c r="ADJ179" s="18"/>
      <c r="ADK179" s="18"/>
      <c r="ADL179" s="18"/>
      <c r="ADM179" s="18"/>
      <c r="ADN179" s="18"/>
      <c r="ADO179" s="18"/>
      <c r="ADP179" s="18"/>
      <c r="ADQ179" s="18"/>
      <c r="ADR179" s="18"/>
      <c r="ADS179" s="18"/>
      <c r="ADT179" s="18"/>
      <c r="ADU179" s="18"/>
      <c r="ADV179" s="18"/>
      <c r="ADW179" s="18"/>
      <c r="ADX179" s="18"/>
      <c r="ADY179" s="18"/>
      <c r="ADZ179" s="18"/>
      <c r="AEA179" s="18"/>
      <c r="AEB179" s="18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8"/>
      <c r="AEP179" s="18"/>
      <c r="AEQ179" s="18"/>
      <c r="AER179" s="18"/>
      <c r="AES179" s="18"/>
      <c r="AET179" s="18"/>
      <c r="AEU179" s="18"/>
      <c r="AEV179" s="18"/>
      <c r="AEW179" s="18"/>
      <c r="AEX179" s="18"/>
      <c r="AEY179" s="18"/>
      <c r="AEZ179" s="18"/>
      <c r="AFA179" s="18"/>
      <c r="AFB179" s="18"/>
      <c r="AFC179" s="18"/>
      <c r="AFD179" s="18"/>
      <c r="AFE179" s="18"/>
      <c r="AFF179" s="18"/>
      <c r="AFG179" s="18"/>
      <c r="AFH179" s="18"/>
      <c r="AFI179" s="18"/>
      <c r="AFJ179" s="18"/>
      <c r="AFK179" s="18"/>
      <c r="AFL179" s="18"/>
      <c r="AFM179" s="18"/>
      <c r="AFN179" s="18"/>
      <c r="AFO179" s="18"/>
      <c r="AFP179" s="18"/>
      <c r="AFQ179" s="18"/>
      <c r="AFR179" s="18"/>
      <c r="AFS179" s="18"/>
      <c r="AFT179" s="18"/>
      <c r="AFU179" s="18"/>
      <c r="AFV179" s="18"/>
      <c r="AFW179" s="18"/>
      <c r="AFX179" s="18"/>
      <c r="AFY179" s="18"/>
      <c r="AFZ179" s="18"/>
      <c r="AGA179" s="18"/>
      <c r="AGB179" s="18"/>
      <c r="AGC179" s="18"/>
      <c r="AGD179" s="18"/>
      <c r="AGE179" s="18"/>
      <c r="AGF179" s="18"/>
      <c r="AGG179" s="18"/>
      <c r="AGH179" s="18"/>
      <c r="AGI179" s="18"/>
      <c r="AGJ179" s="18"/>
      <c r="AGK179" s="18"/>
      <c r="AGL179" s="18"/>
      <c r="AGM179" s="18"/>
      <c r="AGN179" s="18"/>
      <c r="AGO179" s="18"/>
      <c r="AGP179" s="18"/>
      <c r="AGQ179" s="18"/>
      <c r="AGR179" s="18"/>
      <c r="AGS179" s="18"/>
      <c r="AGT179" s="18"/>
      <c r="AGU179" s="18"/>
      <c r="AGV179" s="18"/>
      <c r="AGW179" s="18"/>
      <c r="AGX179" s="18"/>
      <c r="AGY179" s="18"/>
      <c r="AGZ179" s="18"/>
      <c r="AHA179" s="18"/>
      <c r="AHB179" s="18"/>
      <c r="AHC179" s="18"/>
      <c r="AHD179" s="18"/>
      <c r="AHE179" s="18"/>
      <c r="AHF179" s="18"/>
      <c r="AHG179" s="18"/>
      <c r="AHH179" s="18"/>
      <c r="AHI179" s="18"/>
      <c r="AHJ179" s="18"/>
      <c r="AHK179" s="18"/>
      <c r="AHL179" s="18"/>
      <c r="AHM179" s="18"/>
      <c r="AHN179" s="18"/>
      <c r="AHO179" s="18"/>
      <c r="AHP179" s="18"/>
      <c r="AHQ179" s="18"/>
      <c r="AHR179" s="18"/>
      <c r="AHS179" s="18"/>
      <c r="AHT179" s="18"/>
      <c r="AHU179" s="18"/>
      <c r="AHV179" s="18"/>
      <c r="AHW179" s="18"/>
      <c r="AHX179" s="18"/>
      <c r="AHY179" s="18"/>
      <c r="AHZ179" s="18"/>
      <c r="AIA179" s="18"/>
      <c r="AIB179" s="18"/>
      <c r="AIC179" s="18"/>
      <c r="AID179" s="18"/>
      <c r="AIE179" s="18"/>
      <c r="AIF179" s="18"/>
      <c r="AIG179" s="18"/>
      <c r="AIH179" s="18"/>
      <c r="AII179" s="18"/>
      <c r="AIJ179" s="18"/>
      <c r="AIK179" s="18"/>
      <c r="AIL179" s="18"/>
      <c r="AIM179" s="18"/>
      <c r="AIN179" s="18"/>
      <c r="AIO179" s="18"/>
      <c r="AIP179" s="18"/>
      <c r="AIQ179" s="18"/>
      <c r="AIR179" s="18"/>
      <c r="AIS179" s="18"/>
      <c r="AIT179" s="18"/>
      <c r="AIU179" s="18"/>
      <c r="AIV179" s="18"/>
      <c r="AIW179" s="18"/>
      <c r="AIX179" s="18"/>
      <c r="AIY179" s="18"/>
      <c r="AIZ179" s="18"/>
      <c r="AJA179" s="18"/>
      <c r="AJB179" s="18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8"/>
      <c r="AJP179" s="18"/>
      <c r="AJQ179" s="18"/>
      <c r="AJR179" s="18"/>
      <c r="AJS179" s="18"/>
      <c r="AJT179" s="18"/>
      <c r="AJU179" s="18"/>
      <c r="AJV179" s="18"/>
      <c r="AJW179" s="18"/>
      <c r="AJX179" s="18"/>
      <c r="AJY179" s="18"/>
      <c r="AJZ179" s="18"/>
      <c r="AKA179" s="18"/>
      <c r="AKB179" s="18"/>
      <c r="AKC179" s="18"/>
      <c r="AKD179" s="18"/>
      <c r="AKE179" s="18"/>
      <c r="AKF179" s="18"/>
      <c r="AKG179" s="18"/>
      <c r="AKH179" s="18"/>
      <c r="AKI179" s="18"/>
      <c r="AKJ179" s="18"/>
      <c r="AKK179" s="18"/>
      <c r="AKL179" s="18"/>
      <c r="AKM179" s="18"/>
      <c r="AKN179" s="18"/>
      <c r="AKO179" s="18"/>
      <c r="AKP179" s="18"/>
      <c r="AKQ179" s="18"/>
      <c r="AKR179" s="18"/>
      <c r="AKS179" s="18"/>
      <c r="AKT179" s="18"/>
      <c r="AKU179" s="18"/>
      <c r="AKV179" s="18"/>
      <c r="AKW179" s="18"/>
      <c r="AKX179" s="18"/>
      <c r="AKY179" s="18"/>
      <c r="AKZ179" s="18"/>
      <c r="ALA179" s="18"/>
      <c r="ALB179" s="18"/>
      <c r="ALC179" s="18"/>
      <c r="ALD179" s="18"/>
      <c r="ALE179" s="18"/>
      <c r="ALF179" s="18"/>
      <c r="ALG179" s="18"/>
      <c r="ALH179" s="18"/>
      <c r="ALI179" s="18"/>
      <c r="ALJ179" s="18"/>
      <c r="ALK179" s="18"/>
      <c r="ALL179" s="18"/>
      <c r="ALM179" s="18"/>
      <c r="ALN179" s="18"/>
      <c r="ALO179" s="18"/>
      <c r="ALP179" s="18"/>
      <c r="ALQ179" s="18"/>
      <c r="ALR179" s="18"/>
      <c r="ALS179" s="18"/>
      <c r="ALT179" s="18"/>
      <c r="ALU179" s="18"/>
      <c r="ALV179" s="18"/>
      <c r="ALW179" s="18"/>
      <c r="ALX179" s="18"/>
      <c r="ALY179" s="18"/>
      <c r="ALZ179" s="18"/>
      <c r="AMA179" s="18"/>
      <c r="AMB179" s="18"/>
      <c r="AMC179" s="18"/>
      <c r="AMD179" s="18"/>
      <c r="AME179" s="18"/>
      <c r="AMF179" s="18"/>
      <c r="AMG179" s="18"/>
    </row>
    <row r="180" spans="1:1021" ht="15" customHeight="1">
      <c r="A180" s="10">
        <v>170</v>
      </c>
      <c r="B180" s="21" t="s">
        <v>149</v>
      </c>
      <c r="C180" s="14" t="s">
        <v>19</v>
      </c>
      <c r="D180" s="10"/>
      <c r="E180" s="21" t="s">
        <v>39</v>
      </c>
      <c r="F180" s="22"/>
      <c r="G180" s="19" t="s">
        <v>25</v>
      </c>
      <c r="H180" s="80"/>
      <c r="I180" s="84"/>
      <c r="J180" s="84"/>
      <c r="K180" s="84"/>
      <c r="L180" s="84"/>
      <c r="M180" s="84"/>
      <c r="N180" s="84"/>
      <c r="O180" s="84"/>
      <c r="P180" s="84"/>
      <c r="Q180" s="84"/>
      <c r="R180" s="18"/>
    </row>
    <row r="181" spans="1:1021" ht="15" customHeight="1">
      <c r="A181" s="10">
        <v>171</v>
      </c>
      <c r="B181" s="21" t="s">
        <v>150</v>
      </c>
      <c r="C181" s="14" t="s">
        <v>19</v>
      </c>
      <c r="D181" s="10"/>
      <c r="E181" s="21" t="s">
        <v>39</v>
      </c>
      <c r="F181" s="22"/>
      <c r="G181" s="19" t="s">
        <v>22</v>
      </c>
      <c r="H181" s="92"/>
      <c r="I181" s="87"/>
      <c r="J181" s="87"/>
      <c r="K181" s="87"/>
      <c r="L181" s="87"/>
      <c r="M181" s="87"/>
      <c r="N181" s="87"/>
      <c r="O181" s="93"/>
      <c r="P181" s="93"/>
      <c r="Q181" s="90"/>
      <c r="R181" s="20"/>
      <c r="S181" s="20"/>
      <c r="U181" s="20"/>
    </row>
    <row r="182" spans="1:1021" ht="15" customHeight="1">
      <c r="A182" s="10">
        <v>172</v>
      </c>
      <c r="B182" s="21" t="s">
        <v>150</v>
      </c>
      <c r="C182" s="14" t="s">
        <v>19</v>
      </c>
      <c r="D182" s="43"/>
      <c r="E182" s="21" t="s">
        <v>39</v>
      </c>
      <c r="F182" s="44"/>
      <c r="G182" s="19" t="s">
        <v>25</v>
      </c>
      <c r="H182" s="167"/>
      <c r="I182" s="84"/>
      <c r="J182" s="84"/>
      <c r="K182" s="84"/>
      <c r="L182" s="84"/>
      <c r="M182" s="84"/>
      <c r="N182" s="84"/>
      <c r="O182" s="95"/>
      <c r="P182" s="84"/>
      <c r="Q182" s="84"/>
      <c r="R182" s="18"/>
    </row>
    <row r="183" spans="1:1021" ht="15" customHeight="1">
      <c r="A183" s="10">
        <v>173</v>
      </c>
      <c r="B183" s="21" t="s">
        <v>151</v>
      </c>
      <c r="C183" s="14" t="s">
        <v>19</v>
      </c>
      <c r="D183" s="43"/>
      <c r="E183" s="21" t="s">
        <v>39</v>
      </c>
      <c r="F183" s="23"/>
      <c r="G183" s="19" t="s">
        <v>22</v>
      </c>
      <c r="H183" s="177"/>
      <c r="I183" s="87"/>
      <c r="J183" s="87"/>
      <c r="K183" s="87"/>
      <c r="L183" s="87"/>
      <c r="M183" s="87"/>
      <c r="N183" s="87"/>
      <c r="O183" s="93"/>
      <c r="P183" s="93"/>
      <c r="Q183" s="90"/>
      <c r="R183" s="20"/>
      <c r="S183" s="20"/>
      <c r="U183" s="20"/>
    </row>
    <row r="184" spans="1:1021" ht="15" customHeight="1">
      <c r="A184" s="10">
        <v>174</v>
      </c>
      <c r="B184" s="21" t="s">
        <v>151</v>
      </c>
      <c r="C184" s="14"/>
      <c r="D184" s="10"/>
      <c r="E184" s="21"/>
      <c r="F184" s="23"/>
      <c r="G184" s="19" t="s">
        <v>25</v>
      </c>
      <c r="H184" s="80"/>
      <c r="I184" s="84"/>
      <c r="J184" s="84"/>
      <c r="K184" s="84"/>
      <c r="L184" s="84"/>
      <c r="M184" s="84"/>
      <c r="N184" s="84"/>
      <c r="O184" s="95"/>
      <c r="P184" s="95"/>
      <c r="Q184" s="13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</row>
    <row r="185" spans="1:1021" ht="15" customHeight="1">
      <c r="A185" s="10">
        <v>175</v>
      </c>
      <c r="B185" s="21" t="s">
        <v>152</v>
      </c>
      <c r="C185" s="14" t="s">
        <v>19</v>
      </c>
      <c r="D185" s="10"/>
      <c r="E185" s="21" t="s">
        <v>39</v>
      </c>
      <c r="F185" s="23"/>
      <c r="G185" s="19" t="s">
        <v>22</v>
      </c>
      <c r="H185" s="92"/>
      <c r="I185" s="87"/>
      <c r="J185" s="87"/>
      <c r="K185" s="87"/>
      <c r="L185" s="87"/>
      <c r="M185" s="87"/>
      <c r="N185" s="87"/>
      <c r="O185" s="93"/>
      <c r="P185" s="93"/>
      <c r="Q185" s="90"/>
      <c r="R185" s="20"/>
      <c r="S185" s="20"/>
      <c r="T185" s="18"/>
      <c r="U185" s="20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</row>
    <row r="186" spans="1:1021" s="3" customFormat="1" ht="15" customHeight="1">
      <c r="A186" s="10">
        <v>176</v>
      </c>
      <c r="B186" s="21" t="s">
        <v>152</v>
      </c>
      <c r="C186" s="14" t="s">
        <v>19</v>
      </c>
      <c r="D186" s="10"/>
      <c r="E186" s="21" t="s">
        <v>39</v>
      </c>
      <c r="F186" s="22"/>
      <c r="G186" s="19" t="s">
        <v>25</v>
      </c>
      <c r="H186" s="80"/>
      <c r="I186" s="104"/>
      <c r="J186" s="104"/>
      <c r="K186" s="104"/>
      <c r="L186" s="104"/>
      <c r="M186" s="104"/>
      <c r="N186" s="104"/>
      <c r="O186" s="121"/>
      <c r="P186" s="104"/>
      <c r="Q186" s="104"/>
    </row>
    <row r="187" spans="1:1021" s="3" customFormat="1" ht="15" customHeight="1">
      <c r="A187" s="10">
        <v>177</v>
      </c>
      <c r="B187" s="29" t="s">
        <v>153</v>
      </c>
      <c r="C187" s="14" t="s">
        <v>19</v>
      </c>
      <c r="D187" s="10"/>
      <c r="E187" s="21" t="s">
        <v>43</v>
      </c>
      <c r="F187" s="22"/>
      <c r="G187" s="19" t="s">
        <v>44</v>
      </c>
      <c r="H187" s="80">
        <v>1</v>
      </c>
      <c r="I187" s="105"/>
      <c r="J187" s="105"/>
      <c r="K187" s="104"/>
      <c r="L187" s="106"/>
      <c r="M187" s="105"/>
      <c r="N187" s="107"/>
      <c r="O187" s="108"/>
      <c r="P187" s="108"/>
      <c r="Q187" s="107"/>
      <c r="R187" s="18"/>
    </row>
    <row r="188" spans="1:1021" s="3" customFormat="1" ht="15" customHeight="1">
      <c r="A188" s="10">
        <v>178</v>
      </c>
      <c r="B188" s="21" t="s">
        <v>153</v>
      </c>
      <c r="C188" s="14" t="s">
        <v>19</v>
      </c>
      <c r="D188" s="10"/>
      <c r="E188" s="21" t="s">
        <v>43</v>
      </c>
      <c r="F188" s="23"/>
      <c r="G188" s="19" t="s">
        <v>22</v>
      </c>
      <c r="H188" s="92">
        <v>2</v>
      </c>
      <c r="I188" s="87"/>
      <c r="J188" s="87"/>
      <c r="K188" s="87"/>
      <c r="L188" s="87"/>
      <c r="M188" s="87"/>
      <c r="N188" s="87"/>
      <c r="O188" s="93"/>
      <c r="P188" s="93"/>
      <c r="Q188" s="90"/>
      <c r="R188" s="20"/>
      <c r="S188" s="20"/>
      <c r="U188" s="20"/>
    </row>
    <row r="189" spans="1:1021" s="3" customFormat="1" ht="15" customHeight="1">
      <c r="A189" s="10">
        <v>179</v>
      </c>
      <c r="B189" s="21" t="s">
        <v>153</v>
      </c>
      <c r="C189" s="14" t="s">
        <v>19</v>
      </c>
      <c r="D189" s="10"/>
      <c r="E189" s="21" t="s">
        <v>39</v>
      </c>
      <c r="F189" s="22"/>
      <c r="G189" s="19" t="s">
        <v>25</v>
      </c>
      <c r="H189" s="80"/>
      <c r="I189" s="84"/>
      <c r="J189" s="84"/>
      <c r="K189" s="84"/>
      <c r="L189" s="84"/>
      <c r="M189" s="84"/>
      <c r="N189" s="84"/>
      <c r="O189" s="95"/>
      <c r="P189" s="84"/>
      <c r="Q189" s="84"/>
      <c r="R189" s="18"/>
    </row>
    <row r="190" spans="1:1021" s="3" customFormat="1" ht="15" customHeight="1">
      <c r="A190" s="10">
        <v>180</v>
      </c>
      <c r="B190" s="21" t="s">
        <v>154</v>
      </c>
      <c r="C190" s="14" t="s">
        <v>19</v>
      </c>
      <c r="D190" s="10"/>
      <c r="E190" s="21" t="s">
        <v>24</v>
      </c>
      <c r="F190" s="22"/>
      <c r="G190" s="19" t="s">
        <v>22</v>
      </c>
      <c r="H190" s="92"/>
      <c r="I190" s="87"/>
      <c r="J190" s="87"/>
      <c r="K190" s="87"/>
      <c r="L190" s="87"/>
      <c r="M190" s="87"/>
      <c r="N190" s="87"/>
      <c r="O190" s="93"/>
      <c r="P190" s="93"/>
      <c r="Q190" s="90"/>
      <c r="R190" s="20"/>
      <c r="S190" s="20"/>
      <c r="U190" s="20"/>
    </row>
    <row r="191" spans="1:1021" s="3" customFormat="1" ht="15" customHeight="1">
      <c r="A191" s="10">
        <v>181</v>
      </c>
      <c r="B191" s="21" t="s">
        <v>155</v>
      </c>
      <c r="C191" s="14" t="s">
        <v>19</v>
      </c>
      <c r="D191" s="10"/>
      <c r="E191" s="21"/>
      <c r="F191" s="23"/>
      <c r="G191" s="19" t="s">
        <v>22</v>
      </c>
      <c r="H191" s="92"/>
      <c r="I191" s="87"/>
      <c r="J191" s="87"/>
      <c r="K191" s="87"/>
      <c r="L191" s="87"/>
      <c r="M191" s="87"/>
      <c r="N191" s="87"/>
      <c r="O191" s="93"/>
      <c r="P191" s="93"/>
      <c r="Q191" s="90"/>
      <c r="R191" s="20"/>
      <c r="S191" s="20"/>
      <c r="U191" s="20"/>
    </row>
    <row r="192" spans="1:1021" s="3" customFormat="1" ht="15" customHeight="1">
      <c r="A192" s="10">
        <v>182</v>
      </c>
      <c r="B192" s="21" t="s">
        <v>156</v>
      </c>
      <c r="C192" s="14" t="s">
        <v>19</v>
      </c>
      <c r="D192" s="10"/>
      <c r="E192" s="21" t="s">
        <v>24</v>
      </c>
      <c r="F192" s="23"/>
      <c r="G192" s="19" t="s">
        <v>22</v>
      </c>
      <c r="H192" s="92"/>
      <c r="I192" s="87"/>
      <c r="J192" s="87"/>
      <c r="K192" s="87"/>
      <c r="L192" s="87"/>
      <c r="M192" s="87"/>
      <c r="N192" s="87"/>
      <c r="O192" s="93"/>
      <c r="P192" s="93"/>
      <c r="Q192" s="90"/>
      <c r="R192" s="20"/>
      <c r="S192" s="20"/>
      <c r="U192" s="20"/>
    </row>
    <row r="193" spans="1:1021" s="3" customFormat="1" ht="15" customHeight="1">
      <c r="A193" s="10">
        <v>183</v>
      </c>
      <c r="B193" s="21" t="s">
        <v>156</v>
      </c>
      <c r="C193" s="14" t="s">
        <v>19</v>
      </c>
      <c r="D193" s="10"/>
      <c r="E193" s="21" t="s">
        <v>39</v>
      </c>
      <c r="F193" s="29"/>
      <c r="G193" s="19" t="s">
        <v>25</v>
      </c>
      <c r="H193" s="96"/>
      <c r="I193" s="178"/>
      <c r="J193" s="178"/>
      <c r="K193" s="178"/>
      <c r="L193" s="178"/>
      <c r="M193" s="178"/>
      <c r="N193" s="178"/>
      <c r="O193" s="179"/>
      <c r="P193" s="178"/>
      <c r="Q193" s="178"/>
    </row>
    <row r="194" spans="1:1021" s="3" customFormat="1" ht="15" customHeight="1">
      <c r="A194" s="10">
        <v>184</v>
      </c>
      <c r="B194" s="21" t="s">
        <v>157</v>
      </c>
      <c r="C194" s="14" t="s">
        <v>19</v>
      </c>
      <c r="D194" s="10"/>
      <c r="E194" s="21" t="s">
        <v>158</v>
      </c>
      <c r="F194" s="22"/>
      <c r="G194" s="19" t="s">
        <v>21</v>
      </c>
      <c r="H194" s="80"/>
      <c r="I194" s="115"/>
      <c r="J194" s="127"/>
      <c r="K194" s="143"/>
      <c r="L194" s="143"/>
      <c r="M194" s="127"/>
      <c r="N194" s="84"/>
      <c r="O194" s="84"/>
      <c r="P194" s="84"/>
      <c r="Q194" s="84"/>
    </row>
    <row r="195" spans="1:1021" s="3" customFormat="1" ht="15" customHeight="1">
      <c r="A195" s="10">
        <v>185</v>
      </c>
      <c r="B195" s="21" t="s">
        <v>157</v>
      </c>
      <c r="C195" s="14" t="s">
        <v>19</v>
      </c>
      <c r="D195" s="10"/>
      <c r="E195" s="21"/>
      <c r="F195" s="23"/>
      <c r="G195" s="19" t="s">
        <v>22</v>
      </c>
      <c r="H195" s="92"/>
      <c r="I195" s="87"/>
      <c r="J195" s="87"/>
      <c r="K195" s="87"/>
      <c r="L195" s="87"/>
      <c r="M195" s="87"/>
      <c r="N195" s="87"/>
      <c r="O195" s="93"/>
      <c r="P195" s="93"/>
      <c r="Q195" s="90"/>
      <c r="R195" s="20"/>
      <c r="S195" s="20"/>
      <c r="U195" s="20"/>
    </row>
    <row r="196" spans="1:1021" s="3" customFormat="1" ht="15" customHeight="1">
      <c r="A196" s="10">
        <v>186</v>
      </c>
      <c r="B196" s="21" t="s">
        <v>159</v>
      </c>
      <c r="C196" s="14"/>
      <c r="D196" s="10"/>
      <c r="E196" s="21"/>
      <c r="F196" s="23"/>
      <c r="G196" s="19"/>
      <c r="H196" s="92"/>
      <c r="I196" s="87"/>
      <c r="J196" s="87"/>
      <c r="K196" s="87"/>
      <c r="L196" s="87"/>
      <c r="M196" s="87"/>
      <c r="N196" s="87"/>
      <c r="O196" s="93"/>
      <c r="P196" s="93"/>
      <c r="Q196" s="90"/>
      <c r="R196" s="20"/>
      <c r="S196" s="20"/>
      <c r="U196" s="20"/>
    </row>
    <row r="197" spans="1:1021" s="3" customFormat="1" ht="15" customHeight="1">
      <c r="A197" s="10">
        <v>187</v>
      </c>
      <c r="B197" s="21" t="s">
        <v>159</v>
      </c>
      <c r="C197" s="14"/>
      <c r="D197" s="10"/>
      <c r="E197" s="21"/>
      <c r="F197" s="23"/>
      <c r="G197" s="19" t="s">
        <v>33</v>
      </c>
      <c r="H197" s="92"/>
      <c r="I197" s="87"/>
      <c r="J197" s="87"/>
      <c r="K197" s="87"/>
      <c r="L197" s="87"/>
      <c r="M197" s="87"/>
      <c r="N197" s="87"/>
      <c r="O197" s="93"/>
      <c r="P197" s="93"/>
      <c r="Q197" s="90"/>
      <c r="R197" s="20"/>
      <c r="S197" s="20"/>
      <c r="U197" s="20"/>
    </row>
    <row r="198" spans="1:1021" s="3" customFormat="1" ht="15" customHeight="1">
      <c r="A198" s="10">
        <v>188</v>
      </c>
      <c r="B198" s="21" t="s">
        <v>160</v>
      </c>
      <c r="C198" s="14"/>
      <c r="D198" s="10"/>
      <c r="E198" s="21"/>
      <c r="F198" s="22"/>
      <c r="G198" s="19" t="s">
        <v>33</v>
      </c>
      <c r="H198" s="92"/>
      <c r="I198" s="87"/>
      <c r="J198" s="87"/>
      <c r="K198" s="90"/>
      <c r="L198" s="90"/>
      <c r="M198" s="87"/>
      <c r="N198" s="87"/>
      <c r="O198" s="93"/>
      <c r="P198" s="93"/>
      <c r="Q198" s="90"/>
    </row>
    <row r="199" spans="1:1021" s="3" customFormat="1" ht="15" customHeight="1">
      <c r="A199" s="10">
        <v>189</v>
      </c>
      <c r="B199" s="39" t="s">
        <v>161</v>
      </c>
      <c r="C199" s="14" t="s">
        <v>38</v>
      </c>
      <c r="D199" s="11"/>
      <c r="E199" s="21" t="s">
        <v>24</v>
      </c>
      <c r="F199" s="46"/>
      <c r="G199" s="19" t="s">
        <v>25</v>
      </c>
      <c r="H199" s="96"/>
      <c r="I199" s="97"/>
      <c r="J199" s="97"/>
      <c r="K199" s="180"/>
      <c r="L199" s="180"/>
      <c r="M199" s="84"/>
      <c r="N199" s="97"/>
      <c r="O199" s="128"/>
      <c r="P199" s="128"/>
      <c r="Q199" s="84"/>
      <c r="R199" s="18"/>
    </row>
    <row r="200" spans="1:1021" s="3" customFormat="1" ht="15" customHeight="1">
      <c r="A200" s="10">
        <v>190</v>
      </c>
      <c r="B200" s="47" t="s">
        <v>161</v>
      </c>
      <c r="C200" s="48" t="s">
        <v>38</v>
      </c>
      <c r="D200" s="11"/>
      <c r="E200" s="39"/>
      <c r="F200" s="26"/>
      <c r="G200" s="27" t="s">
        <v>22</v>
      </c>
      <c r="H200" s="116">
        <v>2</v>
      </c>
      <c r="I200" s="87"/>
      <c r="J200" s="87"/>
      <c r="K200" s="87"/>
      <c r="L200" s="87"/>
      <c r="M200" s="87"/>
      <c r="N200" s="87"/>
      <c r="O200" s="93"/>
      <c r="P200" s="93"/>
      <c r="Q200" s="90"/>
      <c r="R200" s="20"/>
      <c r="S200" s="20"/>
      <c r="U200" s="20"/>
    </row>
    <row r="201" spans="1:1021" s="3" customFormat="1" ht="15" customHeight="1">
      <c r="A201" s="10">
        <v>191</v>
      </c>
      <c r="B201" s="39" t="s">
        <v>162</v>
      </c>
      <c r="C201" s="14"/>
      <c r="D201" s="11"/>
      <c r="E201" s="21"/>
      <c r="F201" s="46"/>
      <c r="G201" s="19" t="s">
        <v>25</v>
      </c>
      <c r="H201" s="96"/>
      <c r="I201" s="104"/>
      <c r="J201" s="104"/>
      <c r="K201" s="104"/>
      <c r="L201" s="104"/>
      <c r="M201" s="104"/>
      <c r="N201" s="104"/>
      <c r="O201" s="121"/>
      <c r="P201" s="104"/>
      <c r="Q201" s="104"/>
    </row>
    <row r="202" spans="1:1021" s="3" customFormat="1" ht="15" customHeight="1">
      <c r="A202" s="10">
        <v>192</v>
      </c>
      <c r="B202" s="29" t="s">
        <v>163</v>
      </c>
      <c r="C202" s="14" t="s">
        <v>19</v>
      </c>
      <c r="D202" s="10"/>
      <c r="E202" s="21" t="s">
        <v>43</v>
      </c>
      <c r="F202" s="22"/>
      <c r="G202" s="19" t="s">
        <v>44</v>
      </c>
      <c r="H202" s="80">
        <v>2</v>
      </c>
      <c r="I202" s="105"/>
      <c r="J202" s="105"/>
      <c r="K202" s="104"/>
      <c r="L202" s="106"/>
      <c r="M202" s="105"/>
      <c r="N202" s="107"/>
      <c r="O202" s="108"/>
      <c r="P202" s="108"/>
      <c r="Q202" s="107"/>
      <c r="R202" s="18"/>
    </row>
    <row r="203" spans="1:1021" s="3" customFormat="1" ht="15" customHeight="1">
      <c r="A203" s="10">
        <v>193</v>
      </c>
      <c r="B203" s="39" t="s">
        <v>164</v>
      </c>
      <c r="C203" s="48" t="s">
        <v>19</v>
      </c>
      <c r="D203" s="11"/>
      <c r="E203" s="39" t="s">
        <v>24</v>
      </c>
      <c r="F203" s="26"/>
      <c r="G203" s="27" t="s">
        <v>22</v>
      </c>
      <c r="H203" s="116">
        <v>6</v>
      </c>
      <c r="I203" s="87"/>
      <c r="J203" s="87"/>
      <c r="K203" s="87"/>
      <c r="L203" s="87"/>
      <c r="M203" s="87"/>
      <c r="N203" s="87"/>
      <c r="O203" s="93"/>
      <c r="P203" s="93"/>
      <c r="Q203" s="90"/>
      <c r="R203" s="20"/>
      <c r="S203" s="20"/>
      <c r="U203" s="20"/>
    </row>
    <row r="204" spans="1:1021" s="3" customFormat="1" ht="15" customHeight="1">
      <c r="A204" s="10">
        <v>194</v>
      </c>
      <c r="B204" s="21" t="s">
        <v>164</v>
      </c>
      <c r="C204" s="49" t="s">
        <v>19</v>
      </c>
      <c r="D204" s="50"/>
      <c r="E204" s="21" t="s">
        <v>24</v>
      </c>
      <c r="F204" s="51"/>
      <c r="G204" s="19" t="s">
        <v>25</v>
      </c>
      <c r="H204" s="181"/>
      <c r="I204" s="178"/>
      <c r="J204" s="178"/>
      <c r="K204" s="178"/>
      <c r="L204" s="178"/>
      <c r="M204" s="104"/>
      <c r="N204" s="178"/>
      <c r="O204" s="179"/>
      <c r="P204" s="179"/>
      <c r="Q204" s="104"/>
      <c r="R204" s="18"/>
    </row>
    <row r="205" spans="1:1021" s="3" customFormat="1" ht="15" customHeight="1">
      <c r="A205" s="10">
        <v>195</v>
      </c>
      <c r="B205" s="21" t="s">
        <v>165</v>
      </c>
      <c r="C205" s="42" t="s">
        <v>19</v>
      </c>
      <c r="D205" s="43"/>
      <c r="E205" s="21" t="s">
        <v>20</v>
      </c>
      <c r="F205" s="52"/>
      <c r="G205" s="19" t="s">
        <v>22</v>
      </c>
      <c r="H205" s="177"/>
      <c r="I205" s="87"/>
      <c r="J205" s="87"/>
      <c r="K205" s="87"/>
      <c r="L205" s="87"/>
      <c r="M205" s="87"/>
      <c r="N205" s="87"/>
      <c r="O205" s="87"/>
      <c r="P205" s="87"/>
      <c r="Q205" s="90"/>
      <c r="R205" s="20"/>
      <c r="S205" s="20"/>
      <c r="U205" s="20"/>
    </row>
    <row r="206" spans="1:1021" s="3" customFormat="1" ht="15" customHeight="1">
      <c r="A206" s="10">
        <v>196</v>
      </c>
      <c r="B206" s="21" t="s">
        <v>165</v>
      </c>
      <c r="C206" s="14" t="s">
        <v>19</v>
      </c>
      <c r="D206" s="10"/>
      <c r="E206" s="21" t="s">
        <v>20</v>
      </c>
      <c r="F206" s="22"/>
      <c r="G206" s="19" t="s">
        <v>21</v>
      </c>
      <c r="H206" s="80">
        <v>1</v>
      </c>
      <c r="I206" s="115"/>
      <c r="J206" s="127"/>
      <c r="K206" s="143"/>
      <c r="L206" s="143"/>
      <c r="M206" s="127"/>
      <c r="N206" s="83"/>
      <c r="O206" s="122"/>
      <c r="P206" s="122"/>
      <c r="Q206" s="84"/>
      <c r="R206" s="18"/>
    </row>
    <row r="207" spans="1:1021" s="3" customFormat="1" ht="15" customHeight="1">
      <c r="A207" s="10">
        <v>197</v>
      </c>
      <c r="B207" s="21" t="s">
        <v>166</v>
      </c>
      <c r="C207" s="42" t="s">
        <v>38</v>
      </c>
      <c r="D207" s="22" t="s">
        <v>167</v>
      </c>
      <c r="E207" s="21" t="s">
        <v>24</v>
      </c>
      <c r="F207" s="23"/>
      <c r="G207" s="19" t="s">
        <v>22</v>
      </c>
      <c r="H207" s="177"/>
      <c r="I207" s="87"/>
      <c r="J207" s="87"/>
      <c r="K207" s="87"/>
      <c r="L207" s="87"/>
      <c r="M207" s="87"/>
      <c r="N207" s="87"/>
      <c r="O207" s="93"/>
      <c r="P207" s="93"/>
      <c r="Q207" s="90"/>
      <c r="R207" s="20"/>
      <c r="S207" s="20"/>
      <c r="U207" s="20"/>
    </row>
    <row r="208" spans="1:1021" s="18" customFormat="1" ht="15" customHeight="1">
      <c r="A208" s="10">
        <v>198</v>
      </c>
      <c r="B208" s="21" t="s">
        <v>168</v>
      </c>
      <c r="C208" s="14" t="s">
        <v>19</v>
      </c>
      <c r="D208" s="10"/>
      <c r="E208" s="21" t="s">
        <v>24</v>
      </c>
      <c r="F208" s="23"/>
      <c r="G208" s="19" t="s">
        <v>22</v>
      </c>
      <c r="H208" s="92">
        <v>5</v>
      </c>
      <c r="I208" s="87"/>
      <c r="J208" s="87"/>
      <c r="K208" s="87"/>
      <c r="L208" s="87"/>
      <c r="M208" s="87"/>
      <c r="N208" s="87"/>
      <c r="O208" s="93"/>
      <c r="P208" s="93"/>
      <c r="Q208" s="90"/>
      <c r="R208" s="20"/>
      <c r="S208" s="20"/>
      <c r="T208" s="3"/>
      <c r="U208" s="20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</row>
    <row r="209" spans="1:1021" s="18" customFormat="1" ht="15" customHeight="1">
      <c r="A209" s="10">
        <v>199</v>
      </c>
      <c r="B209" s="21" t="s">
        <v>169</v>
      </c>
      <c r="C209" s="14" t="s">
        <v>19</v>
      </c>
      <c r="D209" s="10"/>
      <c r="E209" s="21" t="s">
        <v>43</v>
      </c>
      <c r="F209" s="22"/>
      <c r="G209" s="17" t="s">
        <v>44</v>
      </c>
      <c r="H209" s="96"/>
      <c r="I209" s="182"/>
      <c r="J209" s="182"/>
      <c r="K209" s="183"/>
      <c r="L209" s="184"/>
      <c r="M209" s="105"/>
      <c r="N209" s="107"/>
      <c r="O209" s="108"/>
      <c r="P209" s="107"/>
      <c r="Q209" s="107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</row>
    <row r="210" spans="1:1021" ht="15" customHeight="1">
      <c r="A210" s="10">
        <v>200</v>
      </c>
      <c r="B210" s="13" t="s">
        <v>169</v>
      </c>
      <c r="C210" s="53" t="s">
        <v>19</v>
      </c>
      <c r="D210" s="10"/>
      <c r="E210" s="21" t="s">
        <v>43</v>
      </c>
      <c r="F210" s="22"/>
      <c r="G210" s="17" t="s">
        <v>22</v>
      </c>
      <c r="H210" s="96"/>
      <c r="I210" s="182"/>
      <c r="J210" s="182"/>
      <c r="K210" s="183"/>
      <c r="L210" s="184"/>
      <c r="M210" s="105"/>
      <c r="N210" s="185"/>
      <c r="O210" s="185"/>
      <c r="P210" s="185"/>
      <c r="Q210" s="90"/>
      <c r="R210" s="20"/>
      <c r="S210" s="20"/>
      <c r="U210" s="20"/>
    </row>
    <row r="211" spans="1:1021" ht="15" customHeight="1">
      <c r="A211" s="10">
        <v>201</v>
      </c>
      <c r="B211" s="21" t="s">
        <v>170</v>
      </c>
      <c r="C211" s="48" t="s">
        <v>19</v>
      </c>
      <c r="D211" s="10"/>
      <c r="E211" s="21" t="s">
        <v>32</v>
      </c>
      <c r="F211" s="22"/>
      <c r="G211" s="19" t="s">
        <v>22</v>
      </c>
      <c r="H211" s="92"/>
      <c r="I211" s="87"/>
      <c r="J211" s="87"/>
      <c r="K211" s="87"/>
      <c r="L211" s="87"/>
      <c r="M211" s="87"/>
      <c r="N211" s="87"/>
      <c r="O211" s="93"/>
      <c r="P211" s="93"/>
      <c r="Q211" s="90"/>
      <c r="R211" s="20"/>
      <c r="S211" s="20"/>
      <c r="U211" s="20"/>
    </row>
    <row r="212" spans="1:1021" ht="15" customHeight="1">
      <c r="A212" s="10">
        <v>202</v>
      </c>
      <c r="B212" s="21" t="s">
        <v>171</v>
      </c>
      <c r="C212" s="48" t="s">
        <v>19</v>
      </c>
      <c r="D212" s="10"/>
      <c r="E212" s="21" t="s">
        <v>43</v>
      </c>
      <c r="F212" s="23"/>
      <c r="G212" s="19" t="s">
        <v>22</v>
      </c>
      <c r="H212" s="92">
        <v>3</v>
      </c>
      <c r="I212" s="87"/>
      <c r="J212" s="87"/>
      <c r="K212" s="87"/>
      <c r="L212" s="87"/>
      <c r="M212" s="87"/>
      <c r="N212" s="87"/>
      <c r="O212" s="99"/>
      <c r="P212" s="99"/>
      <c r="Q212" s="90"/>
      <c r="R212" s="20"/>
      <c r="S212" s="20"/>
      <c r="U212" s="20"/>
    </row>
    <row r="213" spans="1:1021" ht="15" customHeight="1">
      <c r="A213" s="10">
        <v>203</v>
      </c>
      <c r="B213" s="21" t="s">
        <v>171</v>
      </c>
      <c r="C213" s="48" t="s">
        <v>19</v>
      </c>
      <c r="D213" s="10"/>
      <c r="E213" s="21" t="s">
        <v>43</v>
      </c>
      <c r="F213" s="22"/>
      <c r="G213" s="19" t="s">
        <v>44</v>
      </c>
      <c r="H213" s="80"/>
      <c r="I213" s="105"/>
      <c r="J213" s="105"/>
      <c r="K213" s="104"/>
      <c r="L213" s="106"/>
      <c r="M213" s="105"/>
      <c r="N213" s="107"/>
      <c r="O213" s="107"/>
      <c r="P213" s="107"/>
      <c r="Q213" s="107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</row>
    <row r="214" spans="1:1021" ht="15" customHeight="1">
      <c r="A214" s="10">
        <v>204</v>
      </c>
      <c r="B214" s="21" t="s">
        <v>172</v>
      </c>
      <c r="C214" s="14" t="s">
        <v>19</v>
      </c>
      <c r="D214" s="10"/>
      <c r="E214" s="21" t="s">
        <v>173</v>
      </c>
      <c r="F214" s="23"/>
      <c r="G214" s="19" t="s">
        <v>22</v>
      </c>
      <c r="H214" s="92">
        <v>7</v>
      </c>
      <c r="I214" s="87"/>
      <c r="J214" s="87"/>
      <c r="K214" s="87"/>
      <c r="L214" s="87"/>
      <c r="M214" s="87"/>
      <c r="N214" s="87"/>
      <c r="O214" s="93"/>
      <c r="P214" s="93"/>
      <c r="Q214" s="90"/>
      <c r="R214" s="20"/>
      <c r="S214" s="20"/>
      <c r="U214" s="20"/>
    </row>
    <row r="215" spans="1:1021" ht="15" customHeight="1">
      <c r="A215" s="10">
        <v>205</v>
      </c>
      <c r="B215" s="21" t="s">
        <v>174</v>
      </c>
      <c r="C215" s="14" t="s">
        <v>19</v>
      </c>
      <c r="D215" s="10"/>
      <c r="E215" s="21" t="s">
        <v>24</v>
      </c>
      <c r="F215" s="23"/>
      <c r="G215" s="19" t="s">
        <v>22</v>
      </c>
      <c r="H215" s="92">
        <v>1</v>
      </c>
      <c r="I215" s="87"/>
      <c r="J215" s="87"/>
      <c r="K215" s="90"/>
      <c r="L215" s="90"/>
      <c r="M215" s="87"/>
      <c r="N215" s="87"/>
      <c r="O215" s="93"/>
      <c r="P215" s="93"/>
      <c r="Q215" s="90"/>
      <c r="R215" s="20"/>
      <c r="S215" s="20"/>
      <c r="U215" s="20"/>
    </row>
    <row r="216" spans="1:1021" ht="15" customHeight="1">
      <c r="A216" s="10">
        <v>206</v>
      </c>
      <c r="B216" s="21" t="s">
        <v>175</v>
      </c>
      <c r="C216" s="14"/>
      <c r="D216" s="10"/>
      <c r="E216" s="21"/>
      <c r="F216" s="23"/>
      <c r="G216" s="19" t="s">
        <v>22</v>
      </c>
      <c r="H216" s="92">
        <v>4</v>
      </c>
      <c r="I216" s="87"/>
      <c r="J216" s="87"/>
      <c r="K216" s="90"/>
      <c r="L216" s="90"/>
      <c r="M216" s="87"/>
      <c r="N216" s="87"/>
      <c r="O216" s="93"/>
      <c r="P216" s="93"/>
      <c r="Q216" s="90"/>
      <c r="R216" s="20"/>
      <c r="S216" s="20"/>
      <c r="U216" s="20"/>
    </row>
    <row r="217" spans="1:1021" ht="15" customHeight="1">
      <c r="A217" s="10">
        <v>207</v>
      </c>
      <c r="B217" s="21" t="s">
        <v>176</v>
      </c>
      <c r="C217" s="14" t="s">
        <v>19</v>
      </c>
      <c r="D217" s="10"/>
      <c r="E217" s="21" t="s">
        <v>177</v>
      </c>
      <c r="F217" s="22"/>
      <c r="G217" s="19" t="s">
        <v>22</v>
      </c>
      <c r="H217" s="92">
        <v>2</v>
      </c>
      <c r="I217" s="87"/>
      <c r="J217" s="87"/>
      <c r="K217" s="90"/>
      <c r="L217" s="90"/>
      <c r="M217" s="87"/>
      <c r="N217" s="87"/>
      <c r="O217" s="93"/>
      <c r="P217" s="93"/>
      <c r="Q217" s="90"/>
      <c r="R217" s="20"/>
      <c r="S217" s="20"/>
      <c r="U217" s="20"/>
    </row>
    <row r="218" spans="1:1021" ht="15" customHeight="1">
      <c r="A218" s="10">
        <v>208</v>
      </c>
      <c r="B218" s="21" t="s">
        <v>176</v>
      </c>
      <c r="C218" s="14"/>
      <c r="D218" s="21"/>
      <c r="E218" s="21"/>
      <c r="F218" s="21"/>
      <c r="G218" s="19" t="s">
        <v>33</v>
      </c>
      <c r="H218" s="80">
        <v>5</v>
      </c>
      <c r="I218" s="103"/>
      <c r="J218" s="103"/>
      <c r="K218" s="104"/>
      <c r="L218" s="104"/>
      <c r="M218" s="84"/>
      <c r="N218" s="155"/>
      <c r="O218" s="186"/>
      <c r="P218" s="155"/>
      <c r="Q218" s="84"/>
      <c r="R218" s="18"/>
    </row>
    <row r="219" spans="1:1021" s="3" customFormat="1" ht="15" customHeight="1">
      <c r="A219" s="10">
        <v>209</v>
      </c>
      <c r="B219" s="21" t="s">
        <v>178</v>
      </c>
      <c r="C219" s="14"/>
      <c r="D219" s="10"/>
      <c r="E219" s="21"/>
      <c r="F219" s="22"/>
      <c r="G219" s="19" t="s">
        <v>44</v>
      </c>
      <c r="H219" s="80">
        <v>2</v>
      </c>
      <c r="I219" s="105"/>
      <c r="J219" s="105"/>
      <c r="K219" s="104"/>
      <c r="L219" s="106"/>
      <c r="M219" s="105"/>
      <c r="N219" s="107"/>
      <c r="O219" s="108"/>
      <c r="P219" s="107"/>
      <c r="Q219" s="107"/>
    </row>
    <row r="220" spans="1:1021" ht="15" customHeight="1">
      <c r="A220" s="10">
        <v>210</v>
      </c>
      <c r="B220" s="21" t="s">
        <v>179</v>
      </c>
      <c r="C220" s="14" t="s">
        <v>19</v>
      </c>
      <c r="D220" s="10"/>
      <c r="E220" s="21" t="s">
        <v>24</v>
      </c>
      <c r="F220" s="23"/>
      <c r="G220" s="19" t="s">
        <v>22</v>
      </c>
      <c r="H220" s="92"/>
      <c r="I220" s="87"/>
      <c r="J220" s="87"/>
      <c r="K220" s="87"/>
      <c r="L220" s="87"/>
      <c r="M220" s="87"/>
      <c r="N220" s="87"/>
      <c r="O220" s="93"/>
      <c r="P220" s="93"/>
      <c r="Q220" s="90"/>
      <c r="R220" s="20"/>
      <c r="S220" s="20"/>
      <c r="U220" s="20"/>
    </row>
    <row r="221" spans="1:1021" s="18" customFormat="1" ht="15" customHeight="1">
      <c r="A221" s="10">
        <v>211</v>
      </c>
      <c r="B221" s="21" t="s">
        <v>179</v>
      </c>
      <c r="C221" s="14" t="s">
        <v>19</v>
      </c>
      <c r="D221" s="10"/>
      <c r="E221" s="21" t="s">
        <v>24</v>
      </c>
      <c r="F221" s="22"/>
      <c r="G221" s="19" t="s">
        <v>25</v>
      </c>
      <c r="H221" s="80"/>
      <c r="I221" s="104"/>
      <c r="J221" s="104"/>
      <c r="K221" s="104"/>
      <c r="L221" s="104"/>
      <c r="M221" s="104"/>
      <c r="N221" s="104"/>
      <c r="O221" s="121"/>
      <c r="P221" s="121"/>
      <c r="Q221" s="104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</row>
    <row r="222" spans="1:1021" ht="15" customHeight="1">
      <c r="A222" s="10">
        <v>212</v>
      </c>
      <c r="B222" s="21" t="s">
        <v>180</v>
      </c>
      <c r="C222" s="14" t="s">
        <v>19</v>
      </c>
      <c r="D222" s="10"/>
      <c r="E222" s="21" t="s">
        <v>24</v>
      </c>
      <c r="F222" s="23"/>
      <c r="G222" s="19" t="s">
        <v>22</v>
      </c>
      <c r="H222" s="92">
        <v>5</v>
      </c>
      <c r="I222" s="87"/>
      <c r="J222" s="87"/>
      <c r="K222" s="87"/>
      <c r="L222" s="87"/>
      <c r="M222" s="87"/>
      <c r="N222" s="87"/>
      <c r="O222" s="93"/>
      <c r="P222" s="93"/>
      <c r="Q222" s="90"/>
      <c r="R222" s="20"/>
      <c r="S222" s="20"/>
      <c r="T222" s="18"/>
      <c r="U222" s="20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8"/>
      <c r="ALB222" s="18"/>
      <c r="ALC222" s="18"/>
      <c r="ALD222" s="18"/>
      <c r="ALE222" s="18"/>
      <c r="ALF222" s="18"/>
      <c r="ALG222" s="18"/>
      <c r="ALH222" s="18"/>
      <c r="ALI222" s="18"/>
      <c r="ALJ222" s="18"/>
      <c r="ALK222" s="18"/>
      <c r="ALL222" s="18"/>
      <c r="ALM222" s="18"/>
      <c r="ALN222" s="18"/>
      <c r="ALO222" s="18"/>
      <c r="ALP222" s="18"/>
      <c r="ALQ222" s="18"/>
      <c r="ALR222" s="18"/>
      <c r="ALS222" s="18"/>
      <c r="ALT222" s="18"/>
      <c r="ALU222" s="18"/>
      <c r="ALV222" s="18"/>
      <c r="ALW222" s="18"/>
      <c r="ALX222" s="18"/>
      <c r="ALY222" s="18"/>
      <c r="ALZ222" s="18"/>
      <c r="AMA222" s="18"/>
      <c r="AMB222" s="18"/>
      <c r="AMC222" s="18"/>
      <c r="AMD222" s="18"/>
      <c r="AME222" s="18"/>
      <c r="AMF222" s="18"/>
      <c r="AMG222" s="18"/>
    </row>
    <row r="223" spans="1:1021" s="3" customFormat="1" ht="15" customHeight="1">
      <c r="A223" s="10">
        <v>213</v>
      </c>
      <c r="B223" s="21" t="s">
        <v>180</v>
      </c>
      <c r="C223" s="14" t="s">
        <v>19</v>
      </c>
      <c r="D223" s="10"/>
      <c r="E223" s="21" t="s">
        <v>24</v>
      </c>
      <c r="F223" s="22"/>
      <c r="G223" s="19" t="s">
        <v>25</v>
      </c>
      <c r="H223" s="80"/>
      <c r="I223" s="104"/>
      <c r="J223" s="104"/>
      <c r="K223" s="104"/>
      <c r="L223" s="104"/>
      <c r="M223" s="104"/>
      <c r="N223" s="104"/>
      <c r="O223" s="121"/>
      <c r="P223" s="121"/>
      <c r="Q223" s="104"/>
      <c r="R223" s="18"/>
    </row>
    <row r="224" spans="1:1021" s="3" customFormat="1" ht="15" customHeight="1">
      <c r="A224" s="10">
        <v>214</v>
      </c>
      <c r="B224" s="21" t="s">
        <v>181</v>
      </c>
      <c r="C224" s="14"/>
      <c r="D224" s="11"/>
      <c r="E224" s="21"/>
      <c r="F224" s="23"/>
      <c r="G224" s="19" t="s">
        <v>25</v>
      </c>
      <c r="H224" s="116"/>
      <c r="I224" s="87"/>
      <c r="J224" s="87"/>
      <c r="K224" s="87"/>
      <c r="L224" s="87"/>
      <c r="M224" s="87"/>
      <c r="N224" s="146"/>
      <c r="O224" s="147"/>
      <c r="P224" s="146"/>
      <c r="Q224" s="90"/>
    </row>
    <row r="225" spans="1:21" s="3" customFormat="1" ht="15" customHeight="1">
      <c r="A225" s="10">
        <v>215</v>
      </c>
      <c r="B225" s="29" t="s">
        <v>182</v>
      </c>
      <c r="C225" s="14"/>
      <c r="D225" s="10"/>
      <c r="E225" s="21"/>
      <c r="F225" s="22"/>
      <c r="G225" s="19" t="s">
        <v>22</v>
      </c>
      <c r="H225" s="92"/>
      <c r="I225" s="87"/>
      <c r="J225" s="87"/>
      <c r="K225" s="87"/>
      <c r="L225" s="87"/>
      <c r="M225" s="87"/>
      <c r="N225" s="146"/>
      <c r="O225" s="146"/>
      <c r="P225" s="146"/>
      <c r="Q225" s="90"/>
      <c r="R225" s="20"/>
      <c r="S225" s="20"/>
      <c r="U225" s="20"/>
    </row>
    <row r="226" spans="1:21" s="18" customFormat="1" ht="15" customHeight="1">
      <c r="A226" s="10">
        <v>216</v>
      </c>
      <c r="B226" s="21" t="s">
        <v>183</v>
      </c>
      <c r="C226" s="14" t="s">
        <v>19</v>
      </c>
      <c r="D226" s="10"/>
      <c r="E226" s="21" t="s">
        <v>24</v>
      </c>
      <c r="F226" s="22"/>
      <c r="G226" s="19" t="s">
        <v>22</v>
      </c>
      <c r="H226" s="92">
        <v>3</v>
      </c>
      <c r="I226" s="87"/>
      <c r="J226" s="87"/>
      <c r="K226" s="87"/>
      <c r="L226" s="87"/>
      <c r="M226" s="87"/>
      <c r="N226" s="146"/>
      <c r="O226" s="146"/>
      <c r="P226" s="146"/>
      <c r="Q226" s="90"/>
      <c r="R226" s="20"/>
      <c r="S226" s="20"/>
      <c r="U226" s="20"/>
    </row>
    <row r="227" spans="1:21" s="18" customFormat="1" ht="15" customHeight="1">
      <c r="A227" s="10">
        <v>217</v>
      </c>
      <c r="B227" s="21" t="s">
        <v>184</v>
      </c>
      <c r="C227" s="14"/>
      <c r="D227" s="10"/>
      <c r="E227" s="21"/>
      <c r="F227" s="23"/>
      <c r="G227" s="19" t="s">
        <v>22</v>
      </c>
      <c r="H227" s="92"/>
      <c r="I227" s="87"/>
      <c r="J227" s="87"/>
      <c r="K227" s="87"/>
      <c r="L227" s="87"/>
      <c r="M227" s="87"/>
      <c r="N227" s="146"/>
      <c r="O227" s="147"/>
      <c r="P227" s="146"/>
      <c r="Q227" s="90"/>
      <c r="R227" s="20"/>
      <c r="S227" s="20"/>
      <c r="U227" s="20"/>
    </row>
    <row r="228" spans="1:21" s="18" customFormat="1" ht="15" customHeight="1">
      <c r="A228" s="10">
        <v>218</v>
      </c>
      <c r="B228" s="21" t="s">
        <v>184</v>
      </c>
      <c r="C228" s="42" t="s">
        <v>19</v>
      </c>
      <c r="D228" s="43"/>
      <c r="E228" s="21" t="s">
        <v>24</v>
      </c>
      <c r="F228" s="52"/>
      <c r="G228" s="19" t="s">
        <v>25</v>
      </c>
      <c r="H228" s="167"/>
      <c r="I228" s="104"/>
      <c r="J228" s="104"/>
      <c r="K228" s="104"/>
      <c r="L228" s="104"/>
      <c r="M228" s="104"/>
      <c r="N228" s="104"/>
      <c r="O228" s="121"/>
      <c r="P228" s="104"/>
      <c r="Q228" s="104"/>
    </row>
    <row r="229" spans="1:21" s="3" customFormat="1" ht="15" customHeight="1">
      <c r="A229" s="10">
        <v>219</v>
      </c>
      <c r="B229" s="21" t="s">
        <v>185</v>
      </c>
      <c r="C229" s="14" t="s">
        <v>19</v>
      </c>
      <c r="D229" s="21"/>
      <c r="E229" s="21" t="s">
        <v>24</v>
      </c>
      <c r="F229" s="21"/>
      <c r="G229" s="19" t="s">
        <v>25</v>
      </c>
      <c r="H229" s="80"/>
      <c r="I229" s="84"/>
      <c r="J229" s="84"/>
      <c r="K229" s="94"/>
      <c r="L229" s="94"/>
      <c r="M229" s="84"/>
      <c r="N229" s="84"/>
      <c r="O229" s="84"/>
      <c r="P229" s="84"/>
      <c r="Q229" s="84"/>
    </row>
    <row r="230" spans="1:21" s="3" customFormat="1" ht="15" customHeight="1">
      <c r="A230" s="10">
        <v>220</v>
      </c>
      <c r="B230" s="21" t="s">
        <v>186</v>
      </c>
      <c r="C230" s="14"/>
      <c r="D230" s="21"/>
      <c r="E230" s="21"/>
      <c r="F230" s="22"/>
      <c r="G230" s="19" t="s">
        <v>22</v>
      </c>
      <c r="H230" s="92">
        <v>3</v>
      </c>
      <c r="I230" s="87"/>
      <c r="J230" s="87"/>
      <c r="K230" s="187"/>
      <c r="L230" s="187"/>
      <c r="M230" s="87"/>
      <c r="N230" s="87"/>
      <c r="O230" s="87"/>
      <c r="P230" s="87"/>
      <c r="Q230" s="90"/>
      <c r="R230" s="20"/>
      <c r="S230" s="20"/>
      <c r="U230" s="20"/>
    </row>
    <row r="231" spans="1:21" s="3" customFormat="1" ht="15" customHeight="1">
      <c r="A231" s="10">
        <v>221</v>
      </c>
      <c r="B231" s="21" t="s">
        <v>187</v>
      </c>
      <c r="C231" s="14" t="s">
        <v>19</v>
      </c>
      <c r="D231" s="10"/>
      <c r="E231" s="21" t="s">
        <v>188</v>
      </c>
      <c r="F231" s="23"/>
      <c r="G231" s="19" t="s">
        <v>22</v>
      </c>
      <c r="H231" s="92">
        <v>5</v>
      </c>
      <c r="I231" s="87"/>
      <c r="J231" s="87"/>
      <c r="K231" s="87"/>
      <c r="L231" s="87"/>
      <c r="M231" s="87"/>
      <c r="N231" s="87"/>
      <c r="O231" s="90"/>
      <c r="P231" s="90"/>
      <c r="Q231" s="90"/>
      <c r="R231" s="20"/>
      <c r="S231" s="20"/>
      <c r="U231" s="20"/>
    </row>
    <row r="232" spans="1:21" s="3" customFormat="1" ht="15" customHeight="1">
      <c r="A232" s="10">
        <v>222</v>
      </c>
      <c r="B232" s="21" t="s">
        <v>189</v>
      </c>
      <c r="C232" s="14"/>
      <c r="D232" s="10"/>
      <c r="E232" s="21"/>
      <c r="F232" s="23"/>
      <c r="G232" s="19" t="s">
        <v>25</v>
      </c>
      <c r="H232" s="80"/>
      <c r="I232" s="84"/>
      <c r="J232" s="84"/>
      <c r="K232" s="84"/>
      <c r="L232" s="84"/>
      <c r="M232" s="84"/>
      <c r="N232" s="84"/>
      <c r="O232" s="84"/>
      <c r="P232" s="84"/>
      <c r="Q232" s="138"/>
      <c r="R232" s="18"/>
    </row>
    <row r="233" spans="1:21" s="3" customFormat="1" ht="15" customHeight="1">
      <c r="A233" s="10">
        <v>223</v>
      </c>
      <c r="B233" s="21" t="s">
        <v>190</v>
      </c>
      <c r="C233" s="14" t="s">
        <v>19</v>
      </c>
      <c r="D233" s="10"/>
      <c r="E233" s="21" t="s">
        <v>24</v>
      </c>
      <c r="F233" s="23"/>
      <c r="G233" s="19" t="s">
        <v>22</v>
      </c>
      <c r="H233" s="92"/>
      <c r="I233" s="87"/>
      <c r="J233" s="87"/>
      <c r="K233" s="87"/>
      <c r="L233" s="87"/>
      <c r="M233" s="87"/>
      <c r="N233" s="87"/>
      <c r="O233" s="87"/>
      <c r="P233" s="87"/>
      <c r="Q233" s="90"/>
      <c r="R233" s="20"/>
      <c r="S233" s="20"/>
      <c r="U233" s="20"/>
    </row>
    <row r="234" spans="1:21" s="3" customFormat="1" ht="15" customHeight="1">
      <c r="A234" s="10">
        <v>224</v>
      </c>
      <c r="B234" s="21" t="s">
        <v>191</v>
      </c>
      <c r="C234" s="14" t="s">
        <v>19</v>
      </c>
      <c r="D234" s="10"/>
      <c r="E234" s="21" t="s">
        <v>24</v>
      </c>
      <c r="F234" s="23"/>
      <c r="G234" s="19" t="s">
        <v>22</v>
      </c>
      <c r="H234" s="92">
        <v>1</v>
      </c>
      <c r="I234" s="87"/>
      <c r="J234" s="87"/>
      <c r="K234" s="90"/>
      <c r="L234" s="90"/>
      <c r="M234" s="87"/>
      <c r="N234" s="87"/>
      <c r="O234" s="99"/>
      <c r="P234" s="99"/>
      <c r="Q234" s="90"/>
      <c r="R234" s="20"/>
      <c r="S234" s="20"/>
      <c r="U234" s="20"/>
    </row>
    <row r="235" spans="1:21" s="3" customFormat="1" ht="15" customHeight="1">
      <c r="A235" s="10">
        <v>225</v>
      </c>
      <c r="B235" s="21" t="s">
        <v>192</v>
      </c>
      <c r="C235" s="14"/>
      <c r="D235" s="10"/>
      <c r="E235" s="21"/>
      <c r="F235" s="22"/>
      <c r="G235" s="19" t="s">
        <v>33</v>
      </c>
      <c r="H235" s="80"/>
      <c r="I235" s="84"/>
      <c r="J235" s="84"/>
      <c r="K235" s="138"/>
      <c r="L235" s="138"/>
      <c r="M235" s="84"/>
      <c r="N235" s="84"/>
      <c r="O235" s="95"/>
      <c r="P235" s="84"/>
      <c r="Q235" s="138"/>
      <c r="R235" s="18"/>
    </row>
    <row r="236" spans="1:21" s="3" customFormat="1" ht="15" customHeight="1">
      <c r="A236" s="10">
        <v>226</v>
      </c>
      <c r="B236" s="21" t="s">
        <v>192</v>
      </c>
      <c r="C236" s="14"/>
      <c r="D236" s="10"/>
      <c r="E236" s="21"/>
      <c r="F236" s="23"/>
      <c r="G236" s="19" t="s">
        <v>25</v>
      </c>
      <c r="H236" s="80"/>
      <c r="I236" s="84"/>
      <c r="J236" s="84"/>
      <c r="K236" s="84"/>
      <c r="L236" s="84"/>
      <c r="M236" s="84"/>
      <c r="N236" s="84"/>
      <c r="O236" s="95"/>
      <c r="P236" s="95"/>
      <c r="Q236" s="138"/>
      <c r="R236" s="18"/>
    </row>
    <row r="237" spans="1:21" s="3" customFormat="1" ht="15" customHeight="1">
      <c r="A237" s="10">
        <v>227</v>
      </c>
      <c r="B237" s="21" t="s">
        <v>192</v>
      </c>
      <c r="C237" s="14"/>
      <c r="D237" s="10"/>
      <c r="E237" s="21"/>
      <c r="F237" s="23"/>
      <c r="G237" s="19" t="s">
        <v>22</v>
      </c>
      <c r="H237" s="92">
        <v>2</v>
      </c>
      <c r="I237" s="87"/>
      <c r="J237" s="87"/>
      <c r="K237" s="90"/>
      <c r="L237" s="90"/>
      <c r="M237" s="87"/>
      <c r="N237" s="87"/>
      <c r="O237" s="99"/>
      <c r="P237" s="99"/>
      <c r="Q237" s="90"/>
      <c r="R237" s="20"/>
      <c r="S237" s="20"/>
      <c r="U237" s="20"/>
    </row>
    <row r="238" spans="1:21" s="3" customFormat="1" ht="15" customHeight="1">
      <c r="A238" s="10">
        <v>228</v>
      </c>
      <c r="B238" s="21" t="s">
        <v>192</v>
      </c>
      <c r="C238" s="14"/>
      <c r="D238" s="10"/>
      <c r="E238" s="21"/>
      <c r="F238" s="23"/>
      <c r="G238" s="19" t="s">
        <v>47</v>
      </c>
      <c r="H238" s="92"/>
      <c r="I238" s="87"/>
      <c r="J238" s="87"/>
      <c r="K238" s="90"/>
      <c r="L238" s="90"/>
      <c r="M238" s="87"/>
      <c r="N238" s="87"/>
      <c r="O238" s="93"/>
      <c r="P238" s="93"/>
      <c r="Q238" s="90"/>
      <c r="R238" s="18"/>
    </row>
    <row r="239" spans="1:21" s="3" customFormat="1" ht="15" customHeight="1">
      <c r="A239" s="10">
        <v>229</v>
      </c>
      <c r="B239" s="21" t="s">
        <v>193</v>
      </c>
      <c r="C239" s="14"/>
      <c r="D239" s="10"/>
      <c r="E239" s="21"/>
      <c r="F239" s="22"/>
      <c r="G239" s="19" t="s">
        <v>25</v>
      </c>
      <c r="H239" s="80"/>
      <c r="I239" s="104"/>
      <c r="J239" s="104"/>
      <c r="K239" s="104"/>
      <c r="L239" s="104"/>
      <c r="M239" s="104"/>
      <c r="N239" s="104"/>
      <c r="O239" s="121"/>
      <c r="P239" s="104"/>
      <c r="Q239" s="104"/>
    </row>
    <row r="240" spans="1:21" s="3" customFormat="1" ht="15" customHeight="1">
      <c r="A240" s="10">
        <v>231</v>
      </c>
      <c r="B240" s="54" t="s">
        <v>194</v>
      </c>
      <c r="C240" s="14" t="s">
        <v>19</v>
      </c>
      <c r="D240" s="10"/>
      <c r="E240" s="35" t="s">
        <v>24</v>
      </c>
      <c r="F240" s="22"/>
      <c r="G240" s="19" t="s">
        <v>25</v>
      </c>
      <c r="H240" s="80"/>
      <c r="I240" s="104"/>
      <c r="J240" s="104"/>
      <c r="K240" s="104"/>
      <c r="L240" s="104"/>
      <c r="M240" s="104"/>
      <c r="N240" s="104"/>
      <c r="O240" s="104"/>
      <c r="P240" s="104"/>
      <c r="Q240" s="104"/>
      <c r="R240" s="18"/>
    </row>
    <row r="241" spans="1:1021" s="3" customFormat="1" ht="15" customHeight="1">
      <c r="A241" s="10">
        <v>232</v>
      </c>
      <c r="B241" s="21" t="s">
        <v>195</v>
      </c>
      <c r="C241" s="14" t="s">
        <v>19</v>
      </c>
      <c r="D241" s="10"/>
      <c r="E241" s="21" t="s">
        <v>196</v>
      </c>
      <c r="F241" s="23"/>
      <c r="G241" s="19" t="s">
        <v>22</v>
      </c>
      <c r="H241" s="92">
        <v>5</v>
      </c>
      <c r="I241" s="87"/>
      <c r="J241" s="87"/>
      <c r="K241" s="87"/>
      <c r="L241" s="87"/>
      <c r="M241" s="87"/>
      <c r="N241" s="87"/>
      <c r="O241" s="90"/>
      <c r="P241" s="90"/>
      <c r="Q241" s="90"/>
      <c r="R241" s="20"/>
      <c r="S241" s="20"/>
      <c r="U241" s="20"/>
    </row>
    <row r="242" spans="1:1021" s="3" customFormat="1" ht="15" customHeight="1">
      <c r="A242" s="10">
        <v>233</v>
      </c>
      <c r="B242" s="21" t="s">
        <v>197</v>
      </c>
      <c r="C242" s="14" t="s">
        <v>54</v>
      </c>
      <c r="D242" s="10" t="s">
        <v>69</v>
      </c>
      <c r="E242" s="21" t="s">
        <v>24</v>
      </c>
      <c r="F242" s="23"/>
      <c r="G242" s="19" t="s">
        <v>22</v>
      </c>
      <c r="H242" s="92"/>
      <c r="I242" s="87"/>
      <c r="J242" s="87"/>
      <c r="K242" s="87"/>
      <c r="L242" s="87"/>
      <c r="M242" s="87"/>
      <c r="N242" s="87"/>
      <c r="O242" s="93"/>
      <c r="P242" s="93"/>
      <c r="Q242" s="90"/>
      <c r="R242" s="20"/>
      <c r="S242" s="20"/>
      <c r="U242" s="20"/>
    </row>
    <row r="243" spans="1:1021" s="3" customFormat="1" ht="15" customHeight="1">
      <c r="A243" s="10">
        <v>234</v>
      </c>
      <c r="B243" s="21" t="s">
        <v>197</v>
      </c>
      <c r="C243" s="14" t="s">
        <v>54</v>
      </c>
      <c r="D243" s="10" t="s">
        <v>69</v>
      </c>
      <c r="E243" s="21" t="s">
        <v>24</v>
      </c>
      <c r="F243" s="21"/>
      <c r="G243" s="19" t="s">
        <v>25</v>
      </c>
      <c r="H243" s="96"/>
      <c r="I243" s="97"/>
      <c r="J243" s="97"/>
      <c r="K243" s="97"/>
      <c r="L243" s="97"/>
      <c r="M243" s="84"/>
      <c r="N243" s="170"/>
      <c r="O243" s="188"/>
      <c r="P243" s="188"/>
      <c r="Q243" s="84"/>
      <c r="R243" s="18"/>
    </row>
    <row r="244" spans="1:1021" s="3" customFormat="1" ht="15" customHeight="1">
      <c r="A244" s="10">
        <v>235</v>
      </c>
      <c r="B244" s="21" t="s">
        <v>198</v>
      </c>
      <c r="C244" s="14" t="s">
        <v>19</v>
      </c>
      <c r="D244" s="10"/>
      <c r="E244" s="21" t="s">
        <v>199</v>
      </c>
      <c r="F244" s="23"/>
      <c r="G244" s="19" t="s">
        <v>22</v>
      </c>
      <c r="H244" s="92"/>
      <c r="I244" s="87"/>
      <c r="J244" s="87"/>
      <c r="K244" s="87"/>
      <c r="L244" s="87"/>
      <c r="M244" s="87"/>
      <c r="N244" s="87"/>
      <c r="O244" s="90"/>
      <c r="P244" s="90"/>
      <c r="Q244" s="90"/>
      <c r="R244" s="20"/>
      <c r="S244" s="20"/>
      <c r="U244" s="20"/>
    </row>
    <row r="245" spans="1:1021" s="3" customFormat="1" ht="15" customHeight="1">
      <c r="A245" s="10">
        <v>236</v>
      </c>
      <c r="B245" s="21" t="s">
        <v>192</v>
      </c>
      <c r="C245" s="14"/>
      <c r="D245" s="10"/>
      <c r="E245" s="21"/>
      <c r="F245" s="23"/>
      <c r="G245" s="19" t="s">
        <v>21</v>
      </c>
      <c r="H245" s="92"/>
      <c r="I245" s="87"/>
      <c r="J245" s="87"/>
      <c r="K245" s="87"/>
      <c r="L245" s="87"/>
      <c r="M245" s="87"/>
      <c r="N245" s="87"/>
      <c r="O245" s="99"/>
      <c r="P245" s="99"/>
      <c r="Q245" s="90"/>
    </row>
    <row r="246" spans="1:1021" s="3" customFormat="1" ht="15" customHeight="1">
      <c r="A246" s="10">
        <v>237</v>
      </c>
      <c r="B246" s="21" t="s">
        <v>198</v>
      </c>
      <c r="C246" s="14" t="s">
        <v>19</v>
      </c>
      <c r="D246" s="10"/>
      <c r="E246" s="21" t="s">
        <v>199</v>
      </c>
      <c r="F246" s="22"/>
      <c r="G246" s="19" t="s">
        <v>21</v>
      </c>
      <c r="H246" s="80"/>
      <c r="I246" s="115"/>
      <c r="J246" s="127"/>
      <c r="K246" s="143"/>
      <c r="L246" s="143"/>
      <c r="M246" s="127"/>
      <c r="N246" s="84"/>
      <c r="O246" s="95"/>
      <c r="P246" s="95"/>
      <c r="Q246" s="84"/>
      <c r="R246" s="18"/>
    </row>
    <row r="247" spans="1:1021" s="3" customFormat="1" ht="15" customHeight="1">
      <c r="A247" s="10">
        <v>239</v>
      </c>
      <c r="B247" s="21" t="s">
        <v>200</v>
      </c>
      <c r="C247" s="14" t="s">
        <v>19</v>
      </c>
      <c r="D247" s="10"/>
      <c r="E247" s="21" t="s">
        <v>78</v>
      </c>
      <c r="F247" s="34"/>
      <c r="G247" s="19" t="s">
        <v>47</v>
      </c>
      <c r="H247" s="80"/>
      <c r="I247" s="189"/>
      <c r="J247" s="190"/>
      <c r="K247" s="191"/>
      <c r="L247" s="191"/>
      <c r="M247" s="190"/>
      <c r="N247" s="190"/>
      <c r="O247" s="192"/>
      <c r="P247" s="193"/>
      <c r="Q247" s="194"/>
    </row>
    <row r="248" spans="1:1021" s="3" customFormat="1" ht="15" customHeight="1">
      <c r="A248" s="10">
        <v>240</v>
      </c>
      <c r="B248" s="21" t="s">
        <v>201</v>
      </c>
      <c r="C248" s="14" t="s">
        <v>19</v>
      </c>
      <c r="D248" s="10"/>
      <c r="E248" s="21"/>
      <c r="F248" s="44"/>
      <c r="G248" s="19" t="s">
        <v>22</v>
      </c>
      <c r="H248" s="92">
        <v>3</v>
      </c>
      <c r="I248" s="87"/>
      <c r="J248" s="87"/>
      <c r="K248" s="90"/>
      <c r="L248" s="90"/>
      <c r="M248" s="87"/>
      <c r="N248" s="175"/>
      <c r="O248" s="175"/>
      <c r="P248" s="175"/>
      <c r="Q248" s="90"/>
      <c r="R248" s="20"/>
      <c r="S248" s="20"/>
      <c r="U248" s="20"/>
    </row>
    <row r="249" spans="1:1021" s="3" customFormat="1" ht="15" customHeight="1">
      <c r="A249" s="10">
        <v>241</v>
      </c>
      <c r="B249" s="55" t="s">
        <v>201</v>
      </c>
      <c r="C249" s="14" t="s">
        <v>19</v>
      </c>
      <c r="D249" s="43"/>
      <c r="E249" s="35"/>
      <c r="F249" s="56"/>
      <c r="G249" s="19" t="s">
        <v>25</v>
      </c>
      <c r="H249" s="195"/>
      <c r="I249" s="104"/>
      <c r="J249" s="104"/>
      <c r="K249" s="104"/>
      <c r="L249" s="104"/>
      <c r="M249" s="104"/>
      <c r="N249" s="104"/>
      <c r="O249" s="121"/>
      <c r="P249" s="104"/>
      <c r="Q249" s="84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  <c r="JL249" s="18"/>
      <c r="JM249" s="18"/>
      <c r="JN249" s="18"/>
      <c r="JO249" s="18"/>
      <c r="JP249" s="18"/>
      <c r="JQ249" s="18"/>
      <c r="JR249" s="18"/>
      <c r="JS249" s="18"/>
      <c r="JT249" s="18"/>
      <c r="JU249" s="18"/>
      <c r="JV249" s="18"/>
      <c r="JW249" s="18"/>
      <c r="JX249" s="18"/>
      <c r="JY249" s="18"/>
      <c r="JZ249" s="18"/>
      <c r="KA249" s="18"/>
      <c r="KB249" s="18"/>
      <c r="KC249" s="18"/>
      <c r="KD249" s="18"/>
      <c r="KE249" s="18"/>
      <c r="KF249" s="18"/>
      <c r="KG249" s="18"/>
      <c r="KH249" s="18"/>
      <c r="KI249" s="18"/>
      <c r="KJ249" s="18"/>
      <c r="KK249" s="18"/>
      <c r="KL249" s="18"/>
      <c r="KM249" s="18"/>
      <c r="KN249" s="18"/>
      <c r="KO249" s="18"/>
      <c r="KP249" s="18"/>
      <c r="KQ249" s="18"/>
      <c r="KR249" s="18"/>
      <c r="KS249" s="18"/>
      <c r="KT249" s="18"/>
      <c r="KU249" s="18"/>
      <c r="KV249" s="18"/>
      <c r="KW249" s="18"/>
      <c r="KX249" s="18"/>
      <c r="KY249" s="18"/>
      <c r="KZ249" s="18"/>
      <c r="LA249" s="18"/>
      <c r="LB249" s="18"/>
      <c r="LC249" s="18"/>
      <c r="LD249" s="18"/>
      <c r="LE249" s="18"/>
      <c r="LF249" s="18"/>
      <c r="LG249" s="18"/>
      <c r="LH249" s="18"/>
      <c r="LI249" s="18"/>
      <c r="LJ249" s="18"/>
      <c r="LK249" s="18"/>
      <c r="LL249" s="18"/>
      <c r="LM249" s="18"/>
      <c r="LN249" s="18"/>
      <c r="LO249" s="18"/>
      <c r="LP249" s="18"/>
      <c r="LQ249" s="18"/>
      <c r="LR249" s="18"/>
      <c r="LS249" s="18"/>
      <c r="LT249" s="18"/>
      <c r="LU249" s="18"/>
      <c r="LV249" s="18"/>
      <c r="LW249" s="18"/>
      <c r="LX249" s="18"/>
      <c r="LY249" s="18"/>
      <c r="LZ249" s="18"/>
      <c r="MA249" s="18"/>
      <c r="MB249" s="18"/>
      <c r="MC249" s="18"/>
      <c r="MD249" s="18"/>
      <c r="ME249" s="18"/>
      <c r="MF249" s="18"/>
      <c r="MG249" s="18"/>
      <c r="MH249" s="18"/>
      <c r="MI249" s="18"/>
      <c r="MJ249" s="18"/>
      <c r="MK249" s="18"/>
      <c r="ML249" s="18"/>
      <c r="MM249" s="18"/>
      <c r="MN249" s="18"/>
      <c r="MO249" s="18"/>
      <c r="MP249" s="18"/>
      <c r="MQ249" s="18"/>
      <c r="MR249" s="18"/>
      <c r="MS249" s="18"/>
      <c r="MT249" s="18"/>
      <c r="MU249" s="18"/>
      <c r="MV249" s="18"/>
      <c r="MW249" s="18"/>
      <c r="MX249" s="18"/>
      <c r="MY249" s="18"/>
      <c r="MZ249" s="18"/>
      <c r="NA249" s="18"/>
      <c r="NB249" s="18"/>
      <c r="NC249" s="18"/>
      <c r="ND249" s="18"/>
      <c r="NE249" s="18"/>
      <c r="NF249" s="18"/>
      <c r="NG249" s="18"/>
      <c r="NH249" s="18"/>
      <c r="NI249" s="18"/>
      <c r="NJ249" s="18"/>
      <c r="NK249" s="18"/>
      <c r="NL249" s="18"/>
      <c r="NM249" s="18"/>
      <c r="NN249" s="18"/>
      <c r="NO249" s="18"/>
      <c r="NP249" s="18"/>
      <c r="NQ249" s="18"/>
      <c r="NR249" s="18"/>
      <c r="NS249" s="18"/>
      <c r="NT249" s="18"/>
      <c r="NU249" s="18"/>
      <c r="NV249" s="18"/>
      <c r="NW249" s="18"/>
      <c r="NX249" s="18"/>
      <c r="NY249" s="18"/>
      <c r="NZ249" s="18"/>
      <c r="OA249" s="18"/>
      <c r="OB249" s="18"/>
      <c r="OC249" s="18"/>
      <c r="OD249" s="18"/>
      <c r="OE249" s="18"/>
      <c r="OF249" s="18"/>
      <c r="OG249" s="18"/>
      <c r="OH249" s="18"/>
      <c r="OI249" s="18"/>
      <c r="OJ249" s="18"/>
      <c r="OK249" s="18"/>
      <c r="OL249" s="18"/>
      <c r="OM249" s="18"/>
      <c r="ON249" s="18"/>
      <c r="OO249" s="18"/>
      <c r="OP249" s="18"/>
      <c r="OQ249" s="18"/>
      <c r="OR249" s="18"/>
      <c r="OS249" s="18"/>
      <c r="OT249" s="18"/>
      <c r="OU249" s="18"/>
      <c r="OV249" s="18"/>
      <c r="OW249" s="18"/>
      <c r="OX249" s="18"/>
      <c r="OY249" s="18"/>
      <c r="OZ249" s="18"/>
      <c r="PA249" s="18"/>
      <c r="PB249" s="18"/>
      <c r="PC249" s="18"/>
      <c r="PD249" s="18"/>
      <c r="PE249" s="18"/>
      <c r="PF249" s="18"/>
      <c r="PG249" s="18"/>
      <c r="PH249" s="18"/>
      <c r="PI249" s="18"/>
      <c r="PJ249" s="18"/>
      <c r="PK249" s="18"/>
      <c r="PL249" s="18"/>
      <c r="PM249" s="18"/>
      <c r="PN249" s="18"/>
      <c r="PO249" s="18"/>
      <c r="PP249" s="18"/>
      <c r="PQ249" s="18"/>
      <c r="PR249" s="18"/>
      <c r="PS249" s="18"/>
      <c r="PT249" s="18"/>
      <c r="PU249" s="18"/>
      <c r="PV249" s="18"/>
      <c r="PW249" s="18"/>
      <c r="PX249" s="18"/>
      <c r="PY249" s="18"/>
      <c r="PZ249" s="18"/>
      <c r="QA249" s="18"/>
      <c r="QB249" s="18"/>
      <c r="QC249" s="18"/>
      <c r="QD249" s="18"/>
      <c r="QE249" s="18"/>
      <c r="QF249" s="18"/>
      <c r="QG249" s="18"/>
      <c r="QH249" s="18"/>
      <c r="QI249" s="18"/>
      <c r="QJ249" s="18"/>
      <c r="QK249" s="18"/>
      <c r="QL249" s="18"/>
      <c r="QM249" s="18"/>
      <c r="QN249" s="18"/>
      <c r="QO249" s="18"/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/>
      <c r="RG249" s="18"/>
      <c r="RH249" s="18"/>
      <c r="RI249" s="18"/>
      <c r="RJ249" s="18"/>
      <c r="RK249" s="18"/>
      <c r="RL249" s="18"/>
      <c r="RM249" s="18"/>
      <c r="RN249" s="18"/>
      <c r="RO249" s="18"/>
      <c r="RP249" s="18"/>
      <c r="RQ249" s="18"/>
      <c r="RR249" s="18"/>
      <c r="RS249" s="18"/>
      <c r="RT249" s="18"/>
      <c r="RU249" s="18"/>
      <c r="RV249" s="18"/>
      <c r="RW249" s="18"/>
      <c r="RX249" s="18"/>
      <c r="RY249" s="18"/>
      <c r="RZ249" s="18"/>
      <c r="SA249" s="18"/>
      <c r="SB249" s="18"/>
      <c r="SC249" s="18"/>
      <c r="SD249" s="18"/>
      <c r="SE249" s="18"/>
      <c r="SF249" s="18"/>
      <c r="SG249" s="18"/>
      <c r="SH249" s="18"/>
      <c r="SI249" s="18"/>
      <c r="SJ249" s="18"/>
      <c r="SK249" s="18"/>
      <c r="SL249" s="18"/>
      <c r="SM249" s="18"/>
      <c r="SN249" s="18"/>
      <c r="SO249" s="18"/>
      <c r="SP249" s="18"/>
      <c r="SQ249" s="18"/>
      <c r="SR249" s="18"/>
      <c r="SS249" s="18"/>
      <c r="ST249" s="18"/>
      <c r="SU249" s="18"/>
      <c r="SV249" s="18"/>
      <c r="SW249" s="18"/>
      <c r="SX249" s="18"/>
      <c r="SY249" s="18"/>
      <c r="SZ249" s="18"/>
      <c r="TA249" s="18"/>
      <c r="TB249" s="18"/>
      <c r="TC249" s="18"/>
      <c r="TD249" s="18"/>
      <c r="TE249" s="18"/>
      <c r="TF249" s="18"/>
      <c r="TG249" s="18"/>
      <c r="TH249" s="18"/>
      <c r="TI249" s="18"/>
      <c r="TJ249" s="18"/>
      <c r="TK249" s="18"/>
      <c r="TL249" s="18"/>
      <c r="TM249" s="18"/>
      <c r="TN249" s="18"/>
      <c r="TO249" s="18"/>
      <c r="TP249" s="18"/>
      <c r="TQ249" s="18"/>
      <c r="TR249" s="18"/>
      <c r="TS249" s="18"/>
      <c r="TT249" s="18"/>
      <c r="TU249" s="18"/>
      <c r="TV249" s="18"/>
      <c r="TW249" s="18"/>
      <c r="TX249" s="18"/>
      <c r="TY249" s="18"/>
      <c r="TZ249" s="18"/>
      <c r="UA249" s="18"/>
      <c r="UB249" s="18"/>
      <c r="UC249" s="18"/>
      <c r="UD249" s="18"/>
      <c r="UE249" s="18"/>
      <c r="UF249" s="18"/>
      <c r="UG249" s="18"/>
      <c r="UH249" s="18"/>
      <c r="UI249" s="18"/>
      <c r="UJ249" s="18"/>
      <c r="UK249" s="18"/>
      <c r="UL249" s="18"/>
      <c r="UM249" s="18"/>
      <c r="UN249" s="18"/>
      <c r="UO249" s="18"/>
      <c r="UP249" s="18"/>
      <c r="UQ249" s="18"/>
      <c r="UR249" s="18"/>
      <c r="US249" s="18"/>
      <c r="UT249" s="18"/>
      <c r="UU249" s="18"/>
      <c r="UV249" s="18"/>
      <c r="UW249" s="18"/>
      <c r="UX249" s="18"/>
      <c r="UY249" s="18"/>
      <c r="UZ249" s="18"/>
      <c r="VA249" s="18"/>
      <c r="VB249" s="18"/>
      <c r="VC249" s="18"/>
      <c r="VD249" s="18"/>
      <c r="VE249" s="18"/>
      <c r="VF249" s="18"/>
      <c r="VG249" s="18"/>
      <c r="VH249" s="18"/>
      <c r="VI249" s="18"/>
      <c r="VJ249" s="18"/>
      <c r="VK249" s="18"/>
      <c r="VL249" s="18"/>
      <c r="VM249" s="18"/>
      <c r="VN249" s="18"/>
      <c r="VO249" s="18"/>
      <c r="VP249" s="18"/>
      <c r="VQ249" s="18"/>
      <c r="VR249" s="18"/>
      <c r="VS249" s="18"/>
      <c r="VT249" s="18"/>
      <c r="VU249" s="18"/>
      <c r="VV249" s="18"/>
      <c r="VW249" s="18"/>
      <c r="VX249" s="18"/>
      <c r="VY249" s="18"/>
      <c r="VZ249" s="18"/>
      <c r="WA249" s="18"/>
      <c r="WB249" s="18"/>
      <c r="WC249" s="18"/>
      <c r="WD249" s="18"/>
      <c r="WE249" s="18"/>
      <c r="WF249" s="18"/>
      <c r="WG249" s="18"/>
      <c r="WH249" s="18"/>
      <c r="WI249" s="18"/>
      <c r="WJ249" s="18"/>
      <c r="WK249" s="18"/>
      <c r="WL249" s="18"/>
      <c r="WM249" s="18"/>
      <c r="WN249" s="18"/>
      <c r="WO249" s="18"/>
      <c r="WP249" s="18"/>
      <c r="WQ249" s="18"/>
      <c r="WR249" s="18"/>
      <c r="WS249" s="18"/>
      <c r="WT249" s="18"/>
      <c r="WU249" s="18"/>
      <c r="WV249" s="18"/>
      <c r="WW249" s="18"/>
      <c r="WX249" s="18"/>
      <c r="WY249" s="18"/>
      <c r="WZ249" s="18"/>
      <c r="XA249" s="18"/>
      <c r="XB249" s="18"/>
      <c r="XC249" s="18"/>
      <c r="XD249" s="18"/>
      <c r="XE249" s="18"/>
      <c r="XF249" s="18"/>
      <c r="XG249" s="18"/>
      <c r="XH249" s="18"/>
      <c r="XI249" s="18"/>
      <c r="XJ249" s="18"/>
      <c r="XK249" s="18"/>
      <c r="XL249" s="18"/>
      <c r="XM249" s="18"/>
      <c r="XN249" s="18"/>
      <c r="XO249" s="18"/>
      <c r="XP249" s="18"/>
      <c r="XQ249" s="18"/>
      <c r="XR249" s="18"/>
      <c r="XS249" s="18"/>
      <c r="XT249" s="18"/>
      <c r="XU249" s="18"/>
      <c r="XV249" s="18"/>
      <c r="XW249" s="18"/>
      <c r="XX249" s="18"/>
      <c r="XY249" s="18"/>
      <c r="XZ249" s="18"/>
      <c r="YA249" s="18"/>
      <c r="YB249" s="18"/>
      <c r="YC249" s="18"/>
      <c r="YD249" s="18"/>
      <c r="YE249" s="18"/>
      <c r="YF249" s="18"/>
      <c r="YG249" s="18"/>
      <c r="YH249" s="18"/>
      <c r="YI249" s="18"/>
      <c r="YJ249" s="18"/>
      <c r="YK249" s="18"/>
      <c r="YL249" s="18"/>
      <c r="YM249" s="18"/>
      <c r="YN249" s="18"/>
      <c r="YO249" s="18"/>
      <c r="YP249" s="18"/>
      <c r="YQ249" s="18"/>
      <c r="YR249" s="18"/>
      <c r="YS249" s="18"/>
      <c r="YT249" s="18"/>
      <c r="YU249" s="18"/>
      <c r="YV249" s="18"/>
      <c r="YW249" s="18"/>
      <c r="YX249" s="18"/>
      <c r="YY249" s="18"/>
      <c r="YZ249" s="18"/>
      <c r="ZA249" s="18"/>
      <c r="ZB249" s="18"/>
      <c r="ZC249" s="18"/>
      <c r="ZD249" s="18"/>
      <c r="ZE249" s="18"/>
      <c r="ZF249" s="18"/>
      <c r="ZG249" s="18"/>
      <c r="ZH249" s="18"/>
      <c r="ZI249" s="18"/>
      <c r="ZJ249" s="18"/>
      <c r="ZK249" s="18"/>
      <c r="ZL249" s="18"/>
      <c r="ZM249" s="18"/>
      <c r="ZN249" s="18"/>
      <c r="ZO249" s="18"/>
      <c r="ZP249" s="18"/>
      <c r="ZQ249" s="18"/>
      <c r="ZR249" s="18"/>
      <c r="ZS249" s="18"/>
      <c r="ZT249" s="18"/>
      <c r="ZU249" s="18"/>
      <c r="ZV249" s="18"/>
      <c r="ZW249" s="18"/>
      <c r="ZX249" s="18"/>
      <c r="ZY249" s="18"/>
      <c r="ZZ249" s="18"/>
      <c r="AAA249" s="18"/>
      <c r="AAB249" s="18"/>
      <c r="AAC249" s="18"/>
      <c r="AAD249" s="18"/>
      <c r="AAE249" s="18"/>
      <c r="AAF249" s="18"/>
      <c r="AAG249" s="18"/>
      <c r="AAH249" s="18"/>
      <c r="AAI249" s="18"/>
      <c r="AAJ249" s="18"/>
      <c r="AAK249" s="18"/>
      <c r="AAL249" s="18"/>
      <c r="AAM249" s="18"/>
      <c r="AAN249" s="18"/>
      <c r="AAO249" s="18"/>
      <c r="AAP249" s="18"/>
      <c r="AAQ249" s="18"/>
      <c r="AAR249" s="18"/>
      <c r="AAS249" s="18"/>
      <c r="AAT249" s="18"/>
      <c r="AAU249" s="18"/>
      <c r="AAV249" s="18"/>
      <c r="AAW249" s="18"/>
      <c r="AAX249" s="18"/>
      <c r="AAY249" s="18"/>
      <c r="AAZ249" s="18"/>
      <c r="ABA249" s="18"/>
      <c r="ABB249" s="18"/>
      <c r="ABC249" s="18"/>
      <c r="ABD249" s="18"/>
      <c r="ABE249" s="18"/>
      <c r="ABF249" s="18"/>
      <c r="ABG249" s="18"/>
      <c r="ABH249" s="18"/>
      <c r="ABI249" s="18"/>
      <c r="ABJ249" s="18"/>
      <c r="ABK249" s="18"/>
      <c r="ABL249" s="18"/>
      <c r="ABM249" s="18"/>
      <c r="ABN249" s="18"/>
      <c r="ABO249" s="18"/>
      <c r="ABP249" s="18"/>
      <c r="ABQ249" s="18"/>
      <c r="ABR249" s="18"/>
      <c r="ABS249" s="18"/>
      <c r="ABT249" s="18"/>
      <c r="ABU249" s="18"/>
      <c r="ABV249" s="18"/>
      <c r="ABW249" s="18"/>
      <c r="ABX249" s="18"/>
      <c r="ABY249" s="18"/>
      <c r="ABZ249" s="18"/>
      <c r="ACA249" s="18"/>
      <c r="ACB249" s="18"/>
      <c r="ACC249" s="18"/>
      <c r="ACD249" s="18"/>
      <c r="ACE249" s="18"/>
      <c r="ACF249" s="18"/>
      <c r="ACG249" s="18"/>
      <c r="ACH249" s="18"/>
      <c r="ACI249" s="18"/>
      <c r="ACJ249" s="18"/>
      <c r="ACK249" s="18"/>
      <c r="ACL249" s="18"/>
      <c r="ACM249" s="18"/>
      <c r="ACN249" s="18"/>
      <c r="ACO249" s="18"/>
      <c r="ACP249" s="18"/>
      <c r="ACQ249" s="18"/>
      <c r="ACR249" s="18"/>
      <c r="ACS249" s="18"/>
      <c r="ACT249" s="18"/>
      <c r="ACU249" s="18"/>
      <c r="ACV249" s="18"/>
      <c r="ACW249" s="18"/>
      <c r="ACX249" s="18"/>
      <c r="ACY249" s="18"/>
      <c r="ACZ249" s="18"/>
      <c r="ADA249" s="18"/>
      <c r="ADB249" s="18"/>
      <c r="ADC249" s="18"/>
      <c r="ADD249" s="18"/>
      <c r="ADE249" s="18"/>
      <c r="ADF249" s="18"/>
      <c r="ADG249" s="18"/>
      <c r="ADH249" s="18"/>
      <c r="ADI249" s="18"/>
      <c r="ADJ249" s="18"/>
      <c r="ADK249" s="18"/>
      <c r="ADL249" s="18"/>
      <c r="ADM249" s="18"/>
      <c r="ADN249" s="18"/>
      <c r="ADO249" s="18"/>
      <c r="ADP249" s="18"/>
      <c r="ADQ249" s="18"/>
      <c r="ADR249" s="18"/>
      <c r="ADS249" s="18"/>
      <c r="ADT249" s="18"/>
      <c r="ADU249" s="18"/>
      <c r="ADV249" s="18"/>
      <c r="ADW249" s="18"/>
      <c r="ADX249" s="18"/>
      <c r="ADY249" s="18"/>
      <c r="ADZ249" s="18"/>
      <c r="AEA249" s="18"/>
      <c r="AEB249" s="18"/>
      <c r="AEC249" s="18"/>
      <c r="AED249" s="18"/>
      <c r="AEE249" s="18"/>
      <c r="AEF249" s="18"/>
      <c r="AEG249" s="18"/>
      <c r="AEH249" s="18"/>
      <c r="AEI249" s="18"/>
      <c r="AEJ249" s="18"/>
      <c r="AEK249" s="18"/>
      <c r="AEL249" s="18"/>
      <c r="AEM249" s="18"/>
      <c r="AEN249" s="18"/>
      <c r="AEO249" s="18"/>
      <c r="AEP249" s="18"/>
      <c r="AEQ249" s="18"/>
      <c r="AER249" s="18"/>
      <c r="AES249" s="18"/>
      <c r="AET249" s="18"/>
      <c r="AEU249" s="18"/>
      <c r="AEV249" s="18"/>
      <c r="AEW249" s="18"/>
      <c r="AEX249" s="18"/>
      <c r="AEY249" s="18"/>
      <c r="AEZ249" s="18"/>
      <c r="AFA249" s="18"/>
      <c r="AFB249" s="18"/>
      <c r="AFC249" s="18"/>
      <c r="AFD249" s="18"/>
      <c r="AFE249" s="18"/>
      <c r="AFF249" s="18"/>
      <c r="AFG249" s="18"/>
      <c r="AFH249" s="18"/>
      <c r="AFI249" s="18"/>
      <c r="AFJ249" s="18"/>
      <c r="AFK249" s="18"/>
      <c r="AFL249" s="18"/>
      <c r="AFM249" s="18"/>
      <c r="AFN249" s="18"/>
      <c r="AFO249" s="18"/>
      <c r="AFP249" s="18"/>
      <c r="AFQ249" s="18"/>
      <c r="AFR249" s="18"/>
      <c r="AFS249" s="18"/>
      <c r="AFT249" s="18"/>
      <c r="AFU249" s="18"/>
      <c r="AFV249" s="18"/>
      <c r="AFW249" s="18"/>
      <c r="AFX249" s="18"/>
      <c r="AFY249" s="18"/>
      <c r="AFZ249" s="18"/>
      <c r="AGA249" s="18"/>
      <c r="AGB249" s="18"/>
      <c r="AGC249" s="18"/>
      <c r="AGD249" s="18"/>
      <c r="AGE249" s="18"/>
      <c r="AGF249" s="18"/>
      <c r="AGG249" s="18"/>
      <c r="AGH249" s="18"/>
      <c r="AGI249" s="18"/>
      <c r="AGJ249" s="18"/>
      <c r="AGK249" s="18"/>
      <c r="AGL249" s="18"/>
      <c r="AGM249" s="18"/>
      <c r="AGN249" s="18"/>
      <c r="AGO249" s="18"/>
      <c r="AGP249" s="18"/>
      <c r="AGQ249" s="18"/>
      <c r="AGR249" s="18"/>
      <c r="AGS249" s="18"/>
      <c r="AGT249" s="18"/>
      <c r="AGU249" s="18"/>
      <c r="AGV249" s="18"/>
      <c r="AGW249" s="18"/>
      <c r="AGX249" s="18"/>
      <c r="AGY249" s="18"/>
      <c r="AGZ249" s="18"/>
      <c r="AHA249" s="18"/>
      <c r="AHB249" s="18"/>
      <c r="AHC249" s="18"/>
      <c r="AHD249" s="18"/>
      <c r="AHE249" s="18"/>
      <c r="AHF249" s="18"/>
      <c r="AHG249" s="18"/>
      <c r="AHH249" s="18"/>
      <c r="AHI249" s="18"/>
      <c r="AHJ249" s="18"/>
      <c r="AHK249" s="18"/>
      <c r="AHL249" s="18"/>
      <c r="AHM249" s="18"/>
      <c r="AHN249" s="18"/>
      <c r="AHO249" s="18"/>
      <c r="AHP249" s="18"/>
      <c r="AHQ249" s="18"/>
      <c r="AHR249" s="18"/>
      <c r="AHS249" s="18"/>
      <c r="AHT249" s="18"/>
      <c r="AHU249" s="18"/>
      <c r="AHV249" s="18"/>
      <c r="AHW249" s="18"/>
      <c r="AHX249" s="18"/>
      <c r="AHY249" s="18"/>
      <c r="AHZ249" s="18"/>
      <c r="AIA249" s="18"/>
      <c r="AIB249" s="18"/>
      <c r="AIC249" s="18"/>
      <c r="AID249" s="18"/>
      <c r="AIE249" s="18"/>
      <c r="AIF249" s="18"/>
      <c r="AIG249" s="18"/>
      <c r="AIH249" s="18"/>
      <c r="AII249" s="18"/>
      <c r="AIJ249" s="18"/>
      <c r="AIK249" s="18"/>
      <c r="AIL249" s="18"/>
      <c r="AIM249" s="18"/>
      <c r="AIN249" s="18"/>
      <c r="AIO249" s="18"/>
      <c r="AIP249" s="18"/>
      <c r="AIQ249" s="18"/>
      <c r="AIR249" s="18"/>
      <c r="AIS249" s="18"/>
      <c r="AIT249" s="18"/>
      <c r="AIU249" s="18"/>
      <c r="AIV249" s="18"/>
      <c r="AIW249" s="18"/>
      <c r="AIX249" s="18"/>
      <c r="AIY249" s="18"/>
      <c r="AIZ249" s="18"/>
      <c r="AJA249" s="18"/>
      <c r="AJB249" s="18"/>
      <c r="AJC249" s="18"/>
      <c r="AJD249" s="18"/>
      <c r="AJE249" s="18"/>
      <c r="AJF249" s="18"/>
      <c r="AJG249" s="18"/>
      <c r="AJH249" s="18"/>
      <c r="AJI249" s="18"/>
      <c r="AJJ249" s="18"/>
      <c r="AJK249" s="18"/>
      <c r="AJL249" s="18"/>
      <c r="AJM249" s="18"/>
      <c r="AJN249" s="18"/>
      <c r="AJO249" s="18"/>
      <c r="AJP249" s="18"/>
      <c r="AJQ249" s="18"/>
      <c r="AJR249" s="18"/>
      <c r="AJS249" s="18"/>
      <c r="AJT249" s="18"/>
      <c r="AJU249" s="18"/>
      <c r="AJV249" s="18"/>
      <c r="AJW249" s="18"/>
      <c r="AJX249" s="18"/>
      <c r="AJY249" s="18"/>
      <c r="AJZ249" s="18"/>
      <c r="AKA249" s="18"/>
      <c r="AKB249" s="18"/>
      <c r="AKC249" s="18"/>
      <c r="AKD249" s="18"/>
      <c r="AKE249" s="18"/>
      <c r="AKF249" s="18"/>
      <c r="AKG249" s="18"/>
      <c r="AKH249" s="18"/>
      <c r="AKI249" s="18"/>
      <c r="AKJ249" s="18"/>
      <c r="AKK249" s="18"/>
      <c r="AKL249" s="18"/>
      <c r="AKM249" s="18"/>
      <c r="AKN249" s="18"/>
      <c r="AKO249" s="18"/>
      <c r="AKP249" s="18"/>
      <c r="AKQ249" s="18"/>
      <c r="AKR249" s="18"/>
      <c r="AKS249" s="18"/>
      <c r="AKT249" s="18"/>
      <c r="AKU249" s="18"/>
      <c r="AKV249" s="18"/>
      <c r="AKW249" s="18"/>
      <c r="AKX249" s="18"/>
      <c r="AKY249" s="18"/>
      <c r="AKZ249" s="18"/>
      <c r="ALA249" s="18"/>
      <c r="ALB249" s="18"/>
      <c r="ALC249" s="18"/>
      <c r="ALD249" s="18"/>
      <c r="ALE249" s="18"/>
      <c r="ALF249" s="18"/>
      <c r="ALG249" s="18"/>
      <c r="ALH249" s="18"/>
      <c r="ALI249" s="18"/>
      <c r="ALJ249" s="18"/>
      <c r="ALK249" s="18"/>
      <c r="ALL249" s="18"/>
      <c r="ALM249" s="18"/>
      <c r="ALN249" s="18"/>
      <c r="ALO249" s="18"/>
      <c r="ALP249" s="18"/>
      <c r="ALQ249" s="18"/>
      <c r="ALR249" s="18"/>
      <c r="ALS249" s="18"/>
      <c r="ALT249" s="18"/>
      <c r="ALU249" s="18"/>
      <c r="ALV249" s="18"/>
      <c r="ALW249" s="18"/>
      <c r="ALX249" s="18"/>
      <c r="ALY249" s="18"/>
      <c r="ALZ249" s="18"/>
      <c r="AMA249" s="18"/>
      <c r="AMB249" s="18"/>
      <c r="AMC249" s="18"/>
      <c r="AMD249" s="18"/>
      <c r="AME249" s="18"/>
      <c r="AMF249" s="18"/>
      <c r="AMG249" s="18"/>
    </row>
    <row r="250" spans="1:1021" s="3" customFormat="1" ht="15" customHeight="1">
      <c r="A250" s="10">
        <v>242</v>
      </c>
      <c r="B250" s="21" t="s">
        <v>202</v>
      </c>
      <c r="C250" s="14"/>
      <c r="D250" s="43"/>
      <c r="E250" s="21"/>
      <c r="F250" s="23"/>
      <c r="G250" s="19" t="s">
        <v>25</v>
      </c>
      <c r="H250" s="167">
        <v>4</v>
      </c>
      <c r="I250" s="84"/>
      <c r="J250" s="84"/>
      <c r="K250" s="84"/>
      <c r="L250" s="84"/>
      <c r="M250" s="84"/>
      <c r="N250" s="84"/>
      <c r="O250" s="84"/>
      <c r="P250" s="84"/>
      <c r="Q250" s="138"/>
      <c r="R250" s="18"/>
    </row>
    <row r="251" spans="1:1021" s="3" customFormat="1" ht="15" customHeight="1">
      <c r="A251" s="10">
        <v>243</v>
      </c>
      <c r="B251" s="21" t="s">
        <v>203</v>
      </c>
      <c r="C251" s="14" t="s">
        <v>19</v>
      </c>
      <c r="D251" s="43"/>
      <c r="E251" s="21" t="s">
        <v>204</v>
      </c>
      <c r="F251" s="23"/>
      <c r="G251" s="19" t="s">
        <v>22</v>
      </c>
      <c r="H251" s="177"/>
      <c r="I251" s="87"/>
      <c r="J251" s="87"/>
      <c r="K251" s="87"/>
      <c r="L251" s="87"/>
      <c r="M251" s="87"/>
      <c r="N251" s="87"/>
      <c r="O251" s="87"/>
      <c r="P251" s="87"/>
      <c r="Q251" s="90"/>
      <c r="R251" s="20"/>
      <c r="S251" s="20"/>
      <c r="U251" s="20"/>
    </row>
    <row r="252" spans="1:1021" s="3" customFormat="1" ht="15" customHeight="1">
      <c r="A252" s="10">
        <v>244</v>
      </c>
      <c r="B252" s="21" t="s">
        <v>205</v>
      </c>
      <c r="C252" s="14" t="s">
        <v>19</v>
      </c>
      <c r="D252" s="43"/>
      <c r="E252" s="21" t="s">
        <v>204</v>
      </c>
      <c r="F252" s="23"/>
      <c r="G252" s="19" t="s">
        <v>22</v>
      </c>
      <c r="H252" s="177"/>
      <c r="I252" s="87"/>
      <c r="J252" s="87"/>
      <c r="K252" s="87"/>
      <c r="L252" s="87"/>
      <c r="M252" s="87"/>
      <c r="N252" s="87"/>
      <c r="O252" s="87"/>
      <c r="P252" s="87"/>
      <c r="Q252" s="90"/>
      <c r="R252" s="20"/>
      <c r="S252" s="20"/>
      <c r="U252" s="20"/>
    </row>
    <row r="253" spans="1:1021" s="3" customFormat="1" ht="15" customHeight="1">
      <c r="A253" s="10">
        <v>245</v>
      </c>
      <c r="B253" s="21" t="s">
        <v>205</v>
      </c>
      <c r="C253" s="14" t="s">
        <v>19</v>
      </c>
      <c r="D253" s="21"/>
      <c r="E253" s="21" t="s">
        <v>24</v>
      </c>
      <c r="F253" s="21"/>
      <c r="G253" s="19" t="s">
        <v>33</v>
      </c>
      <c r="H253" s="80">
        <v>1</v>
      </c>
      <c r="I253" s="103"/>
      <c r="J253" s="103"/>
      <c r="K253" s="104"/>
      <c r="L253" s="104"/>
      <c r="M253" s="103"/>
      <c r="N253" s="155"/>
      <c r="O253" s="155"/>
      <c r="P253" s="155"/>
      <c r="Q253" s="84"/>
    </row>
    <row r="254" spans="1:1021" s="3" customFormat="1" ht="15" customHeight="1">
      <c r="A254" s="10">
        <v>246</v>
      </c>
      <c r="B254" s="13" t="s">
        <v>205</v>
      </c>
      <c r="C254" s="14" t="s">
        <v>19</v>
      </c>
      <c r="D254" s="21"/>
      <c r="E254" s="21" t="s">
        <v>204</v>
      </c>
      <c r="F254" s="13"/>
      <c r="G254" s="17" t="s">
        <v>25</v>
      </c>
      <c r="H254" s="162"/>
      <c r="I254" s="196"/>
      <c r="J254" s="196"/>
      <c r="K254" s="197"/>
      <c r="L254" s="197"/>
      <c r="M254" s="84"/>
      <c r="N254" s="196"/>
      <c r="O254" s="198"/>
      <c r="P254" s="198"/>
      <c r="Q254" s="84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  <c r="JL254" s="18"/>
      <c r="JM254" s="18"/>
      <c r="JN254" s="18"/>
      <c r="JO254" s="18"/>
      <c r="JP254" s="18"/>
      <c r="JQ254" s="18"/>
      <c r="JR254" s="18"/>
      <c r="JS254" s="18"/>
      <c r="JT254" s="18"/>
      <c r="JU254" s="18"/>
      <c r="JV254" s="18"/>
      <c r="JW254" s="18"/>
      <c r="JX254" s="18"/>
      <c r="JY254" s="18"/>
      <c r="JZ254" s="18"/>
      <c r="KA254" s="18"/>
      <c r="KB254" s="18"/>
      <c r="KC254" s="18"/>
      <c r="KD254" s="18"/>
      <c r="KE254" s="18"/>
      <c r="KF254" s="18"/>
      <c r="KG254" s="18"/>
      <c r="KH254" s="18"/>
      <c r="KI254" s="18"/>
      <c r="KJ254" s="18"/>
      <c r="KK254" s="18"/>
      <c r="KL254" s="18"/>
      <c r="KM254" s="18"/>
      <c r="KN254" s="18"/>
      <c r="KO254" s="18"/>
      <c r="KP254" s="18"/>
      <c r="KQ254" s="18"/>
      <c r="KR254" s="18"/>
      <c r="KS254" s="18"/>
      <c r="KT254" s="18"/>
      <c r="KU254" s="18"/>
      <c r="KV254" s="18"/>
      <c r="KW254" s="18"/>
      <c r="KX254" s="18"/>
      <c r="KY254" s="18"/>
      <c r="KZ254" s="18"/>
      <c r="LA254" s="18"/>
      <c r="LB254" s="18"/>
      <c r="LC254" s="18"/>
      <c r="LD254" s="18"/>
      <c r="LE254" s="18"/>
      <c r="LF254" s="18"/>
      <c r="LG254" s="18"/>
      <c r="LH254" s="18"/>
      <c r="LI254" s="18"/>
      <c r="LJ254" s="18"/>
      <c r="LK254" s="18"/>
      <c r="LL254" s="18"/>
      <c r="LM254" s="18"/>
      <c r="LN254" s="18"/>
      <c r="LO254" s="18"/>
      <c r="LP254" s="18"/>
      <c r="LQ254" s="18"/>
      <c r="LR254" s="18"/>
      <c r="LS254" s="18"/>
      <c r="LT254" s="18"/>
      <c r="LU254" s="18"/>
      <c r="LV254" s="18"/>
      <c r="LW254" s="18"/>
      <c r="LX254" s="18"/>
      <c r="LY254" s="18"/>
      <c r="LZ254" s="18"/>
      <c r="MA254" s="18"/>
      <c r="MB254" s="18"/>
      <c r="MC254" s="18"/>
      <c r="MD254" s="18"/>
      <c r="ME254" s="18"/>
      <c r="MF254" s="18"/>
      <c r="MG254" s="18"/>
      <c r="MH254" s="18"/>
      <c r="MI254" s="18"/>
      <c r="MJ254" s="18"/>
      <c r="MK254" s="18"/>
      <c r="ML254" s="18"/>
      <c r="MM254" s="18"/>
      <c r="MN254" s="18"/>
      <c r="MO254" s="18"/>
      <c r="MP254" s="18"/>
      <c r="MQ254" s="18"/>
      <c r="MR254" s="18"/>
      <c r="MS254" s="18"/>
      <c r="MT254" s="18"/>
      <c r="MU254" s="18"/>
      <c r="MV254" s="18"/>
      <c r="MW254" s="18"/>
      <c r="MX254" s="18"/>
      <c r="MY254" s="18"/>
      <c r="MZ254" s="18"/>
      <c r="NA254" s="18"/>
      <c r="NB254" s="18"/>
      <c r="NC254" s="18"/>
      <c r="ND254" s="18"/>
      <c r="NE254" s="18"/>
      <c r="NF254" s="18"/>
      <c r="NG254" s="18"/>
      <c r="NH254" s="18"/>
      <c r="NI254" s="18"/>
      <c r="NJ254" s="18"/>
      <c r="NK254" s="18"/>
      <c r="NL254" s="18"/>
      <c r="NM254" s="18"/>
      <c r="NN254" s="18"/>
      <c r="NO254" s="18"/>
      <c r="NP254" s="18"/>
      <c r="NQ254" s="18"/>
      <c r="NR254" s="18"/>
      <c r="NS254" s="18"/>
      <c r="NT254" s="18"/>
      <c r="NU254" s="18"/>
      <c r="NV254" s="18"/>
      <c r="NW254" s="18"/>
      <c r="NX254" s="18"/>
      <c r="NY254" s="18"/>
      <c r="NZ254" s="18"/>
      <c r="OA254" s="18"/>
      <c r="OB254" s="18"/>
      <c r="OC254" s="18"/>
      <c r="OD254" s="18"/>
      <c r="OE254" s="18"/>
      <c r="OF254" s="18"/>
      <c r="OG254" s="18"/>
      <c r="OH254" s="18"/>
      <c r="OI254" s="18"/>
      <c r="OJ254" s="18"/>
      <c r="OK254" s="18"/>
      <c r="OL254" s="18"/>
      <c r="OM254" s="18"/>
      <c r="ON254" s="18"/>
      <c r="OO254" s="18"/>
      <c r="OP254" s="18"/>
      <c r="OQ254" s="18"/>
      <c r="OR254" s="18"/>
      <c r="OS254" s="18"/>
      <c r="OT254" s="18"/>
      <c r="OU254" s="18"/>
      <c r="OV254" s="18"/>
      <c r="OW254" s="18"/>
      <c r="OX254" s="18"/>
      <c r="OY254" s="18"/>
      <c r="OZ254" s="18"/>
      <c r="PA254" s="18"/>
      <c r="PB254" s="18"/>
      <c r="PC254" s="18"/>
      <c r="PD254" s="18"/>
      <c r="PE254" s="18"/>
      <c r="PF254" s="18"/>
      <c r="PG254" s="18"/>
      <c r="PH254" s="18"/>
      <c r="PI254" s="18"/>
      <c r="PJ254" s="18"/>
      <c r="PK254" s="18"/>
      <c r="PL254" s="18"/>
      <c r="PM254" s="18"/>
      <c r="PN254" s="18"/>
      <c r="PO254" s="18"/>
      <c r="PP254" s="18"/>
      <c r="PQ254" s="18"/>
      <c r="PR254" s="18"/>
      <c r="PS254" s="18"/>
      <c r="PT254" s="18"/>
      <c r="PU254" s="18"/>
      <c r="PV254" s="18"/>
      <c r="PW254" s="18"/>
      <c r="PX254" s="18"/>
      <c r="PY254" s="18"/>
      <c r="PZ254" s="18"/>
      <c r="QA254" s="18"/>
      <c r="QB254" s="18"/>
      <c r="QC254" s="18"/>
      <c r="QD254" s="18"/>
      <c r="QE254" s="18"/>
      <c r="QF254" s="18"/>
      <c r="QG254" s="18"/>
      <c r="QH254" s="18"/>
      <c r="QI254" s="18"/>
      <c r="QJ254" s="18"/>
      <c r="QK254" s="18"/>
      <c r="QL254" s="18"/>
      <c r="QM254" s="18"/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/>
      <c r="RF254" s="18"/>
      <c r="RG254" s="18"/>
      <c r="RH254" s="18"/>
      <c r="RI254" s="18"/>
      <c r="RJ254" s="18"/>
      <c r="RK254" s="18"/>
      <c r="RL254" s="18"/>
      <c r="RM254" s="18"/>
      <c r="RN254" s="18"/>
      <c r="RO254" s="18"/>
      <c r="RP254" s="18"/>
      <c r="RQ254" s="18"/>
      <c r="RR254" s="18"/>
      <c r="RS254" s="18"/>
      <c r="RT254" s="18"/>
      <c r="RU254" s="18"/>
      <c r="RV254" s="18"/>
      <c r="RW254" s="18"/>
      <c r="RX254" s="18"/>
      <c r="RY254" s="18"/>
      <c r="RZ254" s="18"/>
      <c r="SA254" s="18"/>
      <c r="SB254" s="18"/>
      <c r="SC254" s="18"/>
      <c r="SD254" s="18"/>
      <c r="SE254" s="18"/>
      <c r="SF254" s="18"/>
      <c r="SG254" s="18"/>
      <c r="SH254" s="18"/>
      <c r="SI254" s="18"/>
      <c r="SJ254" s="18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18"/>
      <c r="TM254" s="18"/>
      <c r="TN254" s="18"/>
      <c r="TO254" s="18"/>
      <c r="TP254" s="18"/>
      <c r="TQ254" s="18"/>
      <c r="TR254" s="18"/>
      <c r="TS254" s="18"/>
      <c r="TT254" s="18"/>
      <c r="TU254" s="18"/>
      <c r="TV254" s="18"/>
      <c r="TW254" s="18"/>
      <c r="TX254" s="18"/>
      <c r="TY254" s="18"/>
      <c r="TZ254" s="18"/>
      <c r="UA254" s="18"/>
      <c r="UB254" s="18"/>
      <c r="UC254" s="18"/>
      <c r="UD254" s="18"/>
      <c r="UE254" s="18"/>
      <c r="UF254" s="18"/>
      <c r="UG254" s="18"/>
      <c r="UH254" s="18"/>
      <c r="UI254" s="18"/>
      <c r="UJ254" s="18"/>
      <c r="UK254" s="18"/>
      <c r="UL254" s="18"/>
      <c r="UM254" s="18"/>
      <c r="UN254" s="18"/>
      <c r="UO254" s="18"/>
      <c r="UP254" s="18"/>
      <c r="UQ254" s="18"/>
      <c r="UR254" s="18"/>
      <c r="US254" s="18"/>
      <c r="UT254" s="18"/>
      <c r="UU254" s="18"/>
      <c r="UV254" s="18"/>
      <c r="UW254" s="18"/>
      <c r="UX254" s="18"/>
      <c r="UY254" s="18"/>
      <c r="UZ254" s="18"/>
      <c r="VA254" s="18"/>
      <c r="VB254" s="18"/>
      <c r="VC254" s="18"/>
      <c r="VD254" s="18"/>
      <c r="VE254" s="18"/>
      <c r="VF254" s="18"/>
      <c r="VG254" s="18"/>
      <c r="VH254" s="18"/>
      <c r="VI254" s="18"/>
      <c r="VJ254" s="18"/>
      <c r="VK254" s="18"/>
      <c r="VL254" s="18"/>
      <c r="VM254" s="18"/>
      <c r="VN254" s="18"/>
      <c r="VO254" s="18"/>
      <c r="VP254" s="18"/>
      <c r="VQ254" s="18"/>
      <c r="VR254" s="18"/>
      <c r="VS254" s="18"/>
      <c r="VT254" s="18"/>
      <c r="VU254" s="18"/>
      <c r="VV254" s="18"/>
      <c r="VW254" s="18"/>
      <c r="VX254" s="18"/>
      <c r="VY254" s="18"/>
      <c r="VZ254" s="18"/>
      <c r="WA254" s="18"/>
      <c r="WB254" s="18"/>
      <c r="WC254" s="18"/>
      <c r="WD254" s="18"/>
      <c r="WE254" s="18"/>
      <c r="WF254" s="18"/>
      <c r="WG254" s="18"/>
      <c r="WH254" s="18"/>
      <c r="WI254" s="18"/>
      <c r="WJ254" s="18"/>
      <c r="WK254" s="18"/>
      <c r="WL254" s="18"/>
      <c r="WM254" s="18"/>
      <c r="WN254" s="18"/>
      <c r="WO254" s="18"/>
      <c r="WP254" s="18"/>
      <c r="WQ254" s="18"/>
      <c r="WR254" s="18"/>
      <c r="WS254" s="18"/>
      <c r="WT254" s="18"/>
      <c r="WU254" s="18"/>
      <c r="WV254" s="18"/>
      <c r="WW254" s="18"/>
      <c r="WX254" s="18"/>
      <c r="WY254" s="18"/>
      <c r="WZ254" s="18"/>
      <c r="XA254" s="18"/>
      <c r="XB254" s="18"/>
      <c r="XC254" s="18"/>
      <c r="XD254" s="18"/>
      <c r="XE254" s="18"/>
      <c r="XF254" s="18"/>
      <c r="XG254" s="18"/>
      <c r="XH254" s="18"/>
      <c r="XI254" s="18"/>
      <c r="XJ254" s="18"/>
      <c r="XK254" s="18"/>
      <c r="XL254" s="18"/>
      <c r="XM254" s="18"/>
      <c r="XN254" s="18"/>
      <c r="XO254" s="18"/>
      <c r="XP254" s="18"/>
      <c r="XQ254" s="18"/>
      <c r="XR254" s="18"/>
      <c r="XS254" s="18"/>
      <c r="XT254" s="18"/>
      <c r="XU254" s="18"/>
      <c r="XV254" s="18"/>
      <c r="XW254" s="18"/>
      <c r="XX254" s="18"/>
      <c r="XY254" s="18"/>
      <c r="XZ254" s="18"/>
      <c r="YA254" s="18"/>
      <c r="YB254" s="18"/>
      <c r="YC254" s="18"/>
      <c r="YD254" s="18"/>
      <c r="YE254" s="18"/>
      <c r="YF254" s="18"/>
      <c r="YG254" s="18"/>
      <c r="YH254" s="18"/>
      <c r="YI254" s="18"/>
      <c r="YJ254" s="18"/>
      <c r="YK254" s="18"/>
      <c r="YL254" s="18"/>
      <c r="YM254" s="18"/>
      <c r="YN254" s="18"/>
      <c r="YO254" s="18"/>
      <c r="YP254" s="18"/>
      <c r="YQ254" s="18"/>
      <c r="YR254" s="18"/>
      <c r="YS254" s="18"/>
      <c r="YT254" s="18"/>
      <c r="YU254" s="18"/>
      <c r="YV254" s="18"/>
      <c r="YW254" s="18"/>
      <c r="YX254" s="18"/>
      <c r="YY254" s="18"/>
      <c r="YZ254" s="18"/>
      <c r="ZA254" s="18"/>
      <c r="ZB254" s="18"/>
      <c r="ZC254" s="18"/>
      <c r="ZD254" s="18"/>
      <c r="ZE254" s="18"/>
      <c r="ZF254" s="18"/>
      <c r="ZG254" s="18"/>
      <c r="ZH254" s="18"/>
      <c r="ZI254" s="18"/>
      <c r="ZJ254" s="18"/>
      <c r="ZK254" s="18"/>
      <c r="ZL254" s="18"/>
      <c r="ZM254" s="18"/>
      <c r="ZN254" s="18"/>
      <c r="ZO254" s="18"/>
      <c r="ZP254" s="18"/>
      <c r="ZQ254" s="18"/>
      <c r="ZR254" s="18"/>
      <c r="ZS254" s="18"/>
      <c r="ZT254" s="18"/>
      <c r="ZU254" s="18"/>
      <c r="ZV254" s="18"/>
      <c r="ZW254" s="18"/>
      <c r="ZX254" s="18"/>
      <c r="ZY254" s="18"/>
      <c r="ZZ254" s="18"/>
      <c r="AAA254" s="18"/>
      <c r="AAB254" s="18"/>
      <c r="AAC254" s="18"/>
      <c r="AAD254" s="18"/>
      <c r="AAE254" s="18"/>
      <c r="AAF254" s="18"/>
      <c r="AAG254" s="18"/>
      <c r="AAH254" s="18"/>
      <c r="AAI254" s="18"/>
      <c r="AAJ254" s="18"/>
      <c r="AAK254" s="18"/>
      <c r="AAL254" s="18"/>
      <c r="AAM254" s="18"/>
      <c r="AAN254" s="18"/>
      <c r="AAO254" s="18"/>
      <c r="AAP254" s="18"/>
      <c r="AAQ254" s="18"/>
      <c r="AAR254" s="18"/>
      <c r="AAS254" s="18"/>
      <c r="AAT254" s="18"/>
      <c r="AAU254" s="18"/>
      <c r="AAV254" s="18"/>
      <c r="AAW254" s="18"/>
      <c r="AAX254" s="18"/>
      <c r="AAY254" s="18"/>
      <c r="AAZ254" s="18"/>
      <c r="ABA254" s="18"/>
      <c r="ABB254" s="18"/>
      <c r="ABC254" s="18"/>
      <c r="ABD254" s="18"/>
      <c r="ABE254" s="18"/>
      <c r="ABF254" s="18"/>
      <c r="ABG254" s="18"/>
      <c r="ABH254" s="18"/>
      <c r="ABI254" s="18"/>
      <c r="ABJ254" s="18"/>
      <c r="ABK254" s="18"/>
      <c r="ABL254" s="18"/>
      <c r="ABM254" s="18"/>
      <c r="ABN254" s="18"/>
      <c r="ABO254" s="18"/>
      <c r="ABP254" s="18"/>
      <c r="ABQ254" s="18"/>
      <c r="ABR254" s="18"/>
      <c r="ABS254" s="18"/>
      <c r="ABT254" s="18"/>
      <c r="ABU254" s="18"/>
      <c r="ABV254" s="18"/>
      <c r="ABW254" s="18"/>
      <c r="ABX254" s="18"/>
      <c r="ABY254" s="18"/>
      <c r="ABZ254" s="18"/>
      <c r="ACA254" s="18"/>
      <c r="ACB254" s="18"/>
      <c r="ACC254" s="18"/>
      <c r="ACD254" s="18"/>
      <c r="ACE254" s="18"/>
      <c r="ACF254" s="18"/>
      <c r="ACG254" s="18"/>
      <c r="ACH254" s="18"/>
      <c r="ACI254" s="18"/>
      <c r="ACJ254" s="18"/>
      <c r="ACK254" s="18"/>
      <c r="ACL254" s="18"/>
      <c r="ACM254" s="18"/>
      <c r="ACN254" s="18"/>
      <c r="ACO254" s="18"/>
      <c r="ACP254" s="18"/>
      <c r="ACQ254" s="18"/>
      <c r="ACR254" s="18"/>
      <c r="ACS254" s="18"/>
      <c r="ACT254" s="18"/>
      <c r="ACU254" s="18"/>
      <c r="ACV254" s="18"/>
      <c r="ACW254" s="18"/>
      <c r="ACX254" s="18"/>
      <c r="ACY254" s="18"/>
      <c r="ACZ254" s="18"/>
      <c r="ADA254" s="18"/>
      <c r="ADB254" s="18"/>
      <c r="ADC254" s="18"/>
      <c r="ADD254" s="18"/>
      <c r="ADE254" s="18"/>
      <c r="ADF254" s="18"/>
      <c r="ADG254" s="18"/>
      <c r="ADH254" s="18"/>
      <c r="ADI254" s="18"/>
      <c r="ADJ254" s="18"/>
      <c r="ADK254" s="18"/>
      <c r="ADL254" s="18"/>
      <c r="ADM254" s="18"/>
      <c r="ADN254" s="18"/>
      <c r="ADO254" s="18"/>
      <c r="ADP254" s="18"/>
      <c r="ADQ254" s="18"/>
      <c r="ADR254" s="18"/>
      <c r="ADS254" s="18"/>
      <c r="ADT254" s="18"/>
      <c r="ADU254" s="18"/>
      <c r="ADV254" s="18"/>
      <c r="ADW254" s="18"/>
      <c r="ADX254" s="18"/>
      <c r="ADY254" s="18"/>
      <c r="ADZ254" s="18"/>
      <c r="AEA254" s="18"/>
      <c r="AEB254" s="18"/>
      <c r="AEC254" s="18"/>
      <c r="AED254" s="18"/>
      <c r="AEE254" s="18"/>
      <c r="AEF254" s="18"/>
      <c r="AEG254" s="18"/>
      <c r="AEH254" s="18"/>
      <c r="AEI254" s="18"/>
      <c r="AEJ254" s="18"/>
      <c r="AEK254" s="18"/>
      <c r="AEL254" s="18"/>
      <c r="AEM254" s="18"/>
      <c r="AEN254" s="18"/>
      <c r="AEO254" s="18"/>
      <c r="AEP254" s="18"/>
      <c r="AEQ254" s="18"/>
      <c r="AER254" s="18"/>
      <c r="AES254" s="18"/>
      <c r="AET254" s="18"/>
      <c r="AEU254" s="18"/>
      <c r="AEV254" s="18"/>
      <c r="AEW254" s="18"/>
      <c r="AEX254" s="18"/>
      <c r="AEY254" s="18"/>
      <c r="AEZ254" s="18"/>
      <c r="AFA254" s="18"/>
      <c r="AFB254" s="18"/>
      <c r="AFC254" s="18"/>
      <c r="AFD254" s="18"/>
      <c r="AFE254" s="18"/>
      <c r="AFF254" s="18"/>
      <c r="AFG254" s="18"/>
      <c r="AFH254" s="18"/>
      <c r="AFI254" s="18"/>
      <c r="AFJ254" s="18"/>
      <c r="AFK254" s="18"/>
      <c r="AFL254" s="18"/>
      <c r="AFM254" s="18"/>
      <c r="AFN254" s="18"/>
      <c r="AFO254" s="18"/>
      <c r="AFP254" s="18"/>
      <c r="AFQ254" s="18"/>
      <c r="AFR254" s="18"/>
      <c r="AFS254" s="18"/>
      <c r="AFT254" s="18"/>
      <c r="AFU254" s="18"/>
      <c r="AFV254" s="18"/>
      <c r="AFW254" s="18"/>
      <c r="AFX254" s="18"/>
      <c r="AFY254" s="18"/>
      <c r="AFZ254" s="18"/>
      <c r="AGA254" s="18"/>
      <c r="AGB254" s="18"/>
      <c r="AGC254" s="18"/>
      <c r="AGD254" s="18"/>
      <c r="AGE254" s="18"/>
      <c r="AGF254" s="18"/>
      <c r="AGG254" s="18"/>
      <c r="AGH254" s="18"/>
      <c r="AGI254" s="18"/>
      <c r="AGJ254" s="18"/>
      <c r="AGK254" s="18"/>
      <c r="AGL254" s="18"/>
      <c r="AGM254" s="18"/>
      <c r="AGN254" s="18"/>
      <c r="AGO254" s="18"/>
      <c r="AGP254" s="18"/>
      <c r="AGQ254" s="18"/>
      <c r="AGR254" s="18"/>
      <c r="AGS254" s="18"/>
      <c r="AGT254" s="18"/>
      <c r="AGU254" s="18"/>
      <c r="AGV254" s="18"/>
      <c r="AGW254" s="18"/>
      <c r="AGX254" s="18"/>
      <c r="AGY254" s="18"/>
      <c r="AGZ254" s="18"/>
      <c r="AHA254" s="18"/>
      <c r="AHB254" s="18"/>
      <c r="AHC254" s="18"/>
      <c r="AHD254" s="18"/>
      <c r="AHE254" s="18"/>
      <c r="AHF254" s="18"/>
      <c r="AHG254" s="18"/>
      <c r="AHH254" s="18"/>
      <c r="AHI254" s="18"/>
      <c r="AHJ254" s="18"/>
      <c r="AHK254" s="18"/>
      <c r="AHL254" s="18"/>
      <c r="AHM254" s="18"/>
      <c r="AHN254" s="18"/>
      <c r="AHO254" s="18"/>
      <c r="AHP254" s="18"/>
      <c r="AHQ254" s="18"/>
      <c r="AHR254" s="18"/>
      <c r="AHS254" s="18"/>
      <c r="AHT254" s="18"/>
      <c r="AHU254" s="18"/>
      <c r="AHV254" s="18"/>
      <c r="AHW254" s="18"/>
      <c r="AHX254" s="18"/>
      <c r="AHY254" s="18"/>
      <c r="AHZ254" s="18"/>
      <c r="AIA254" s="18"/>
      <c r="AIB254" s="18"/>
      <c r="AIC254" s="18"/>
      <c r="AID254" s="18"/>
      <c r="AIE254" s="18"/>
      <c r="AIF254" s="18"/>
      <c r="AIG254" s="18"/>
      <c r="AIH254" s="18"/>
      <c r="AII254" s="18"/>
      <c r="AIJ254" s="18"/>
      <c r="AIK254" s="18"/>
      <c r="AIL254" s="18"/>
      <c r="AIM254" s="18"/>
      <c r="AIN254" s="18"/>
      <c r="AIO254" s="18"/>
      <c r="AIP254" s="18"/>
      <c r="AIQ254" s="18"/>
      <c r="AIR254" s="18"/>
      <c r="AIS254" s="18"/>
      <c r="AIT254" s="18"/>
      <c r="AIU254" s="18"/>
      <c r="AIV254" s="18"/>
      <c r="AIW254" s="18"/>
      <c r="AIX254" s="18"/>
      <c r="AIY254" s="18"/>
      <c r="AIZ254" s="18"/>
      <c r="AJA254" s="18"/>
      <c r="AJB254" s="18"/>
      <c r="AJC254" s="18"/>
      <c r="AJD254" s="18"/>
      <c r="AJE254" s="18"/>
      <c r="AJF254" s="18"/>
      <c r="AJG254" s="18"/>
      <c r="AJH254" s="18"/>
      <c r="AJI254" s="18"/>
      <c r="AJJ254" s="18"/>
      <c r="AJK254" s="18"/>
      <c r="AJL254" s="18"/>
      <c r="AJM254" s="18"/>
      <c r="AJN254" s="18"/>
      <c r="AJO254" s="18"/>
      <c r="AJP254" s="18"/>
      <c r="AJQ254" s="18"/>
      <c r="AJR254" s="18"/>
      <c r="AJS254" s="18"/>
      <c r="AJT254" s="18"/>
      <c r="AJU254" s="18"/>
      <c r="AJV254" s="18"/>
      <c r="AJW254" s="18"/>
      <c r="AJX254" s="18"/>
      <c r="AJY254" s="18"/>
      <c r="AJZ254" s="18"/>
      <c r="AKA254" s="18"/>
      <c r="AKB254" s="18"/>
      <c r="AKC254" s="18"/>
      <c r="AKD254" s="18"/>
      <c r="AKE254" s="18"/>
      <c r="AKF254" s="18"/>
      <c r="AKG254" s="18"/>
      <c r="AKH254" s="18"/>
      <c r="AKI254" s="18"/>
      <c r="AKJ254" s="18"/>
      <c r="AKK254" s="18"/>
      <c r="AKL254" s="18"/>
      <c r="AKM254" s="18"/>
      <c r="AKN254" s="18"/>
      <c r="AKO254" s="18"/>
      <c r="AKP254" s="18"/>
      <c r="AKQ254" s="18"/>
      <c r="AKR254" s="18"/>
      <c r="AKS254" s="18"/>
      <c r="AKT254" s="18"/>
      <c r="AKU254" s="18"/>
      <c r="AKV254" s="18"/>
      <c r="AKW254" s="18"/>
      <c r="AKX254" s="18"/>
      <c r="AKY254" s="18"/>
      <c r="AKZ254" s="18"/>
      <c r="ALA254" s="18"/>
      <c r="ALB254" s="18"/>
      <c r="ALC254" s="18"/>
      <c r="ALD254" s="18"/>
      <c r="ALE254" s="18"/>
      <c r="ALF254" s="18"/>
      <c r="ALG254" s="18"/>
      <c r="ALH254" s="18"/>
      <c r="ALI254" s="18"/>
      <c r="ALJ254" s="18"/>
      <c r="ALK254" s="18"/>
      <c r="ALL254" s="18"/>
      <c r="ALM254" s="18"/>
      <c r="ALN254" s="18"/>
      <c r="ALO254" s="18"/>
      <c r="ALP254" s="18"/>
      <c r="ALQ254" s="18"/>
      <c r="ALR254" s="18"/>
      <c r="ALS254" s="18"/>
      <c r="ALT254" s="18"/>
      <c r="ALU254" s="18"/>
      <c r="ALV254" s="18"/>
      <c r="ALW254" s="18"/>
      <c r="ALX254" s="18"/>
      <c r="ALY254" s="18"/>
      <c r="ALZ254" s="18"/>
      <c r="AMA254" s="18"/>
      <c r="AMB254" s="18"/>
      <c r="AMC254" s="18"/>
      <c r="AMD254" s="18"/>
      <c r="AME254" s="18"/>
      <c r="AMF254" s="18"/>
      <c r="AMG254" s="18"/>
    </row>
    <row r="255" spans="1:1021" s="3" customFormat="1" ht="15" customHeight="1">
      <c r="A255" s="10">
        <v>247</v>
      </c>
      <c r="B255" s="55" t="s">
        <v>206</v>
      </c>
      <c r="C255" s="42" t="s">
        <v>19</v>
      </c>
      <c r="D255" s="43"/>
      <c r="E255" s="35" t="s">
        <v>207</v>
      </c>
      <c r="F255" s="57"/>
      <c r="G255" s="17" t="s">
        <v>22</v>
      </c>
      <c r="H255" s="199"/>
      <c r="I255" s="200"/>
      <c r="J255" s="200"/>
      <c r="K255" s="200"/>
      <c r="L255" s="200"/>
      <c r="M255" s="87"/>
      <c r="N255" s="200"/>
      <c r="O255" s="200"/>
      <c r="P255" s="200"/>
      <c r="Q255" s="90"/>
      <c r="R255" s="20"/>
      <c r="S255" s="20"/>
      <c r="T255" s="18"/>
      <c r="U255" s="20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</row>
    <row r="256" spans="1:1021" s="3" customFormat="1" ht="15" customHeight="1">
      <c r="A256" s="10">
        <v>248</v>
      </c>
      <c r="B256" s="21" t="s">
        <v>206</v>
      </c>
      <c r="C256" s="42" t="s">
        <v>19</v>
      </c>
      <c r="D256" s="43"/>
      <c r="E256" s="35" t="s">
        <v>207</v>
      </c>
      <c r="F256" s="52"/>
      <c r="G256" s="19" t="s">
        <v>25</v>
      </c>
      <c r="H256" s="167"/>
      <c r="I256" s="84"/>
      <c r="J256" s="84"/>
      <c r="K256" s="84"/>
      <c r="L256" s="84"/>
      <c r="M256" s="84"/>
      <c r="N256" s="198"/>
      <c r="O256" s="198"/>
      <c r="P256" s="198"/>
      <c r="Q256" s="84"/>
    </row>
    <row r="257" spans="1:21" s="3" customFormat="1" ht="15" customHeight="1">
      <c r="A257" s="10">
        <v>249</v>
      </c>
      <c r="B257" s="21" t="s">
        <v>208</v>
      </c>
      <c r="C257" s="14" t="s">
        <v>19</v>
      </c>
      <c r="D257" s="10"/>
      <c r="E257" s="21" t="s">
        <v>147</v>
      </c>
      <c r="F257" s="23"/>
      <c r="G257" s="19" t="s">
        <v>22</v>
      </c>
      <c r="H257" s="92"/>
      <c r="I257" s="87"/>
      <c r="J257" s="87"/>
      <c r="K257" s="87"/>
      <c r="L257" s="87"/>
      <c r="M257" s="87"/>
      <c r="N257" s="87"/>
      <c r="O257" s="87"/>
      <c r="P257" s="87"/>
      <c r="Q257" s="90"/>
      <c r="R257" s="20"/>
      <c r="S257" s="20"/>
      <c r="U257" s="20"/>
    </row>
    <row r="258" spans="1:21" s="3" customFormat="1" ht="15" customHeight="1">
      <c r="A258" s="10">
        <v>250</v>
      </c>
      <c r="B258" s="21" t="s">
        <v>209</v>
      </c>
      <c r="C258" s="14" t="s">
        <v>19</v>
      </c>
      <c r="D258" s="10"/>
      <c r="E258" s="21" t="s">
        <v>24</v>
      </c>
      <c r="F258" s="23"/>
      <c r="G258" s="19" t="s">
        <v>22</v>
      </c>
      <c r="H258" s="92"/>
      <c r="I258" s="87"/>
      <c r="J258" s="87"/>
      <c r="K258" s="87"/>
      <c r="L258" s="87"/>
      <c r="M258" s="87"/>
      <c r="N258" s="87"/>
      <c r="O258" s="87"/>
      <c r="P258" s="87"/>
      <c r="Q258" s="90"/>
      <c r="R258" s="20"/>
      <c r="S258" s="20"/>
      <c r="U258" s="20"/>
    </row>
    <row r="259" spans="1:21" s="3" customFormat="1" ht="15" customHeight="1">
      <c r="A259" s="10">
        <v>251</v>
      </c>
      <c r="B259" s="21" t="s">
        <v>210</v>
      </c>
      <c r="C259" s="14" t="s">
        <v>19</v>
      </c>
      <c r="D259" s="10"/>
      <c r="E259" s="21" t="s">
        <v>24</v>
      </c>
      <c r="F259" s="23"/>
      <c r="G259" s="19" t="s">
        <v>22</v>
      </c>
      <c r="H259" s="92"/>
      <c r="I259" s="87"/>
      <c r="J259" s="87"/>
      <c r="K259" s="90"/>
      <c r="L259" s="90"/>
      <c r="M259" s="87"/>
      <c r="N259" s="146"/>
      <c r="O259" s="201"/>
      <c r="P259" s="201"/>
      <c r="Q259" s="90"/>
      <c r="R259" s="20"/>
      <c r="S259" s="20"/>
      <c r="U259" s="20"/>
    </row>
    <row r="260" spans="1:21" s="3" customFormat="1" ht="15" customHeight="1">
      <c r="A260" s="10">
        <v>252</v>
      </c>
      <c r="B260" s="21" t="s">
        <v>210</v>
      </c>
      <c r="C260" s="14" t="s">
        <v>19</v>
      </c>
      <c r="D260" s="10"/>
      <c r="E260" s="21" t="s">
        <v>24</v>
      </c>
      <c r="F260" s="22"/>
      <c r="G260" s="19" t="s">
        <v>25</v>
      </c>
      <c r="H260" s="96"/>
      <c r="I260" s="97"/>
      <c r="J260" s="97"/>
      <c r="K260" s="97"/>
      <c r="L260" s="97"/>
      <c r="M260" s="97"/>
      <c r="N260" s="178"/>
      <c r="O260" s="121"/>
      <c r="P260" s="104"/>
      <c r="Q260" s="97"/>
    </row>
    <row r="261" spans="1:21" s="3" customFormat="1" ht="15" customHeight="1">
      <c r="A261" s="10">
        <v>253</v>
      </c>
      <c r="B261" s="21" t="s">
        <v>211</v>
      </c>
      <c r="C261" s="14" t="s">
        <v>19</v>
      </c>
      <c r="D261" s="10"/>
      <c r="E261" s="21"/>
      <c r="F261" s="22"/>
      <c r="G261" s="19" t="s">
        <v>21</v>
      </c>
      <c r="H261" s="80"/>
      <c r="I261" s="115"/>
      <c r="J261" s="127"/>
      <c r="K261" s="143"/>
      <c r="L261" s="143"/>
      <c r="M261" s="127"/>
      <c r="N261" s="202"/>
      <c r="O261" s="203"/>
      <c r="P261" s="203"/>
      <c r="Q261" s="84"/>
    </row>
    <row r="262" spans="1:21" s="3" customFormat="1" ht="15" customHeight="1">
      <c r="A262" s="10">
        <v>254</v>
      </c>
      <c r="B262" s="21" t="s">
        <v>212</v>
      </c>
      <c r="C262" s="14"/>
      <c r="D262" s="10"/>
      <c r="E262" s="21"/>
      <c r="F262" s="22"/>
      <c r="G262" s="19" t="s">
        <v>22</v>
      </c>
      <c r="H262" s="92">
        <v>2</v>
      </c>
      <c r="I262" s="165"/>
      <c r="J262" s="204"/>
      <c r="K262" s="204"/>
      <c r="L262" s="204"/>
      <c r="M262" s="87"/>
      <c r="N262" s="146"/>
      <c r="O262" s="201"/>
      <c r="P262" s="201"/>
      <c r="Q262" s="90"/>
      <c r="R262" s="20"/>
      <c r="S262" s="20"/>
      <c r="U262" s="20"/>
    </row>
    <row r="263" spans="1:21" s="3" customFormat="1" ht="15" customHeight="1">
      <c r="A263" s="10">
        <v>255</v>
      </c>
      <c r="B263" s="21" t="s">
        <v>213</v>
      </c>
      <c r="C263" s="14"/>
      <c r="D263" s="10"/>
      <c r="E263" s="21"/>
      <c r="F263" s="22"/>
      <c r="G263" s="19" t="s">
        <v>22</v>
      </c>
      <c r="H263" s="92"/>
      <c r="I263" s="205"/>
      <c r="J263" s="206"/>
      <c r="K263" s="204"/>
      <c r="L263" s="204"/>
      <c r="M263" s="87"/>
      <c r="N263" s="146"/>
      <c r="O263" s="201"/>
      <c r="P263" s="201"/>
      <c r="Q263" s="90"/>
      <c r="R263" s="20"/>
      <c r="S263" s="20"/>
      <c r="U263" s="20"/>
    </row>
    <row r="264" spans="1:21" s="3" customFormat="1" ht="15" customHeight="1">
      <c r="A264" s="10">
        <v>256</v>
      </c>
      <c r="B264" s="21" t="s">
        <v>214</v>
      </c>
      <c r="C264" s="14" t="s">
        <v>19</v>
      </c>
      <c r="D264" s="10"/>
      <c r="E264" s="21" t="s">
        <v>215</v>
      </c>
      <c r="F264" s="23"/>
      <c r="G264" s="19" t="s">
        <v>22</v>
      </c>
      <c r="H264" s="92">
        <v>1</v>
      </c>
      <c r="I264" s="87"/>
      <c r="J264" s="87"/>
      <c r="K264" s="87"/>
      <c r="L264" s="87"/>
      <c r="M264" s="87"/>
      <c r="N264" s="87"/>
      <c r="O264" s="87"/>
      <c r="P264" s="87"/>
      <c r="Q264" s="90"/>
      <c r="R264" s="20"/>
      <c r="S264" s="20"/>
      <c r="U264" s="20"/>
    </row>
    <row r="265" spans="1:21" s="3" customFormat="1" ht="15" customHeight="1">
      <c r="A265" s="10">
        <v>257</v>
      </c>
      <c r="B265" s="34" t="s">
        <v>216</v>
      </c>
      <c r="C265" s="14" t="s">
        <v>19</v>
      </c>
      <c r="D265" s="58"/>
      <c r="E265" s="21" t="s">
        <v>24</v>
      </c>
      <c r="F265" s="23"/>
      <c r="G265" s="19" t="s">
        <v>22</v>
      </c>
      <c r="H265" s="177"/>
      <c r="I265" s="87"/>
      <c r="J265" s="87"/>
      <c r="K265" s="87"/>
      <c r="L265" s="87"/>
      <c r="M265" s="87"/>
      <c r="N265" s="87"/>
      <c r="O265" s="87"/>
      <c r="P265" s="87"/>
      <c r="Q265" s="90"/>
      <c r="R265" s="20"/>
      <c r="S265" s="20"/>
      <c r="U265" s="20"/>
    </row>
    <row r="266" spans="1:21" s="3" customFormat="1" ht="15" customHeight="1">
      <c r="A266" s="10">
        <v>258</v>
      </c>
      <c r="B266" s="34" t="s">
        <v>212</v>
      </c>
      <c r="C266" s="14"/>
      <c r="D266" s="58"/>
      <c r="E266" s="21"/>
      <c r="F266" s="23"/>
      <c r="G266" s="19" t="s">
        <v>25</v>
      </c>
      <c r="H266" s="177">
        <v>2</v>
      </c>
      <c r="I266" s="87"/>
      <c r="J266" s="87"/>
      <c r="K266" s="87"/>
      <c r="L266" s="87"/>
      <c r="M266" s="87"/>
      <c r="N266" s="87"/>
      <c r="O266" s="87"/>
      <c r="P266" s="87"/>
      <c r="Q266" s="90"/>
      <c r="R266" s="18"/>
    </row>
    <row r="267" spans="1:21" s="3" customFormat="1" ht="15" customHeight="1">
      <c r="A267" s="10">
        <v>259</v>
      </c>
      <c r="B267" s="21" t="s">
        <v>216</v>
      </c>
      <c r="C267" s="14" t="s">
        <v>19</v>
      </c>
      <c r="D267" s="10"/>
      <c r="E267" s="21" t="s">
        <v>24</v>
      </c>
      <c r="F267" s="22"/>
      <c r="G267" s="19" t="s">
        <v>25</v>
      </c>
      <c r="H267" s="80"/>
      <c r="I267" s="84"/>
      <c r="J267" s="84"/>
      <c r="K267" s="84"/>
      <c r="L267" s="84"/>
      <c r="M267" s="84"/>
      <c r="N267" s="84"/>
      <c r="O267" s="84"/>
      <c r="P267" s="84"/>
      <c r="Q267" s="84"/>
      <c r="R267" s="18"/>
    </row>
    <row r="268" spans="1:21" s="3" customFormat="1" ht="15" customHeight="1">
      <c r="A268" s="10">
        <v>260</v>
      </c>
      <c r="B268" s="21" t="s">
        <v>217</v>
      </c>
      <c r="C268" s="14" t="s">
        <v>19</v>
      </c>
      <c r="D268" s="10"/>
      <c r="E268" s="21" t="s">
        <v>43</v>
      </c>
      <c r="F268" s="23"/>
      <c r="G268" s="19" t="s">
        <v>22</v>
      </c>
      <c r="H268" s="92">
        <v>2</v>
      </c>
      <c r="I268" s="87"/>
      <c r="J268" s="87"/>
      <c r="K268" s="87"/>
      <c r="L268" s="87"/>
      <c r="M268" s="87"/>
      <c r="N268" s="87"/>
      <c r="O268" s="87"/>
      <c r="P268" s="87"/>
      <c r="Q268" s="90"/>
      <c r="R268" s="20"/>
      <c r="S268" s="20"/>
      <c r="U268" s="20"/>
    </row>
    <row r="269" spans="1:21" s="3" customFormat="1" ht="15" customHeight="1">
      <c r="A269" s="10">
        <v>261</v>
      </c>
      <c r="B269" s="21" t="s">
        <v>217</v>
      </c>
      <c r="C269" s="14" t="s">
        <v>19</v>
      </c>
      <c r="D269" s="10"/>
      <c r="E269" s="21" t="s">
        <v>43</v>
      </c>
      <c r="F269" s="22"/>
      <c r="G269" s="19" t="s">
        <v>44</v>
      </c>
      <c r="H269" s="80"/>
      <c r="I269" s="105"/>
      <c r="J269" s="105"/>
      <c r="K269" s="104"/>
      <c r="L269" s="104"/>
      <c r="M269" s="105"/>
      <c r="N269" s="107"/>
      <c r="O269" s="105"/>
      <c r="P269" s="107"/>
      <c r="Q269" s="107"/>
      <c r="R269" s="18"/>
    </row>
    <row r="270" spans="1:21" s="3" customFormat="1" ht="15" customHeight="1">
      <c r="A270" s="10">
        <v>262</v>
      </c>
      <c r="B270" s="21" t="s">
        <v>218</v>
      </c>
      <c r="C270" s="14"/>
      <c r="D270" s="10"/>
      <c r="E270" s="21" t="s">
        <v>24</v>
      </c>
      <c r="F270" s="23"/>
      <c r="G270" s="19" t="s">
        <v>25</v>
      </c>
      <c r="H270" s="92"/>
      <c r="I270" s="87"/>
      <c r="J270" s="87"/>
      <c r="K270" s="90"/>
      <c r="L270" s="90"/>
      <c r="M270" s="87"/>
      <c r="N270" s="87"/>
      <c r="O270" s="93"/>
      <c r="P270" s="87"/>
      <c r="Q270" s="90"/>
    </row>
    <row r="271" spans="1:21" s="3" customFormat="1" ht="15" customHeight="1">
      <c r="A271" s="10">
        <v>263</v>
      </c>
      <c r="B271" s="21" t="s">
        <v>219</v>
      </c>
      <c r="C271" s="14" t="s">
        <v>19</v>
      </c>
      <c r="D271" s="10"/>
      <c r="E271" s="21" t="s">
        <v>24</v>
      </c>
      <c r="F271" s="23"/>
      <c r="G271" s="19" t="s">
        <v>22</v>
      </c>
      <c r="H271" s="92"/>
      <c r="I271" s="87"/>
      <c r="J271" s="87"/>
      <c r="K271" s="90"/>
      <c r="L271" s="90"/>
      <c r="M271" s="87"/>
      <c r="N271" s="146"/>
      <c r="O271" s="201"/>
      <c r="P271" s="201"/>
      <c r="Q271" s="90"/>
      <c r="R271" s="20"/>
      <c r="S271" s="20"/>
      <c r="U271" s="20"/>
    </row>
    <row r="272" spans="1:21" s="3" customFormat="1" ht="15" customHeight="1">
      <c r="A272" s="10">
        <v>264</v>
      </c>
      <c r="B272" s="21" t="s">
        <v>220</v>
      </c>
      <c r="C272" s="14" t="s">
        <v>19</v>
      </c>
      <c r="D272" s="10"/>
      <c r="E272" s="21" t="s">
        <v>221</v>
      </c>
      <c r="F272" s="22"/>
      <c r="G272" s="19" t="s">
        <v>22</v>
      </c>
      <c r="H272" s="92"/>
      <c r="I272" s="87"/>
      <c r="J272" s="87"/>
      <c r="K272" s="87"/>
      <c r="L272" s="87"/>
      <c r="M272" s="87"/>
      <c r="N272" s="87"/>
      <c r="O272" s="90"/>
      <c r="P272" s="90"/>
      <c r="Q272" s="90"/>
      <c r="R272" s="20"/>
      <c r="S272" s="20"/>
      <c r="U272" s="20"/>
    </row>
    <row r="273" spans="1:21" s="3" customFormat="1" ht="15" customHeight="1">
      <c r="A273" s="10">
        <v>265</v>
      </c>
      <c r="B273" s="21" t="s">
        <v>220</v>
      </c>
      <c r="C273" s="14" t="s">
        <v>19</v>
      </c>
      <c r="D273" s="10"/>
      <c r="E273" s="21" t="s">
        <v>221</v>
      </c>
      <c r="F273" s="59"/>
      <c r="G273" s="19" t="s">
        <v>47</v>
      </c>
      <c r="H273" s="80"/>
      <c r="I273" s="84"/>
      <c r="J273" s="84"/>
      <c r="K273" s="138"/>
      <c r="L273" s="138"/>
      <c r="M273" s="84"/>
      <c r="N273" s="84"/>
      <c r="O273" s="138">
        <v>2732.6</v>
      </c>
      <c r="P273" s="138">
        <v>2732.6</v>
      </c>
      <c r="Q273" s="138">
        <v>0</v>
      </c>
      <c r="R273" s="18"/>
    </row>
    <row r="274" spans="1:21" s="3" customFormat="1" ht="15" customHeight="1">
      <c r="A274" s="10">
        <v>266</v>
      </c>
      <c r="B274" s="21" t="s">
        <v>222</v>
      </c>
      <c r="C274" s="14" t="s">
        <v>19</v>
      </c>
      <c r="D274" s="10"/>
      <c r="E274" s="21" t="s">
        <v>24</v>
      </c>
      <c r="F274" s="23"/>
      <c r="G274" s="19" t="s">
        <v>22</v>
      </c>
      <c r="H274" s="85">
        <v>3</v>
      </c>
      <c r="I274" s="87"/>
      <c r="J274" s="87"/>
      <c r="K274" s="90"/>
      <c r="L274" s="90"/>
      <c r="M274" s="87"/>
      <c r="N274" s="87"/>
      <c r="O274" s="87"/>
      <c r="P274" s="87"/>
      <c r="Q274" s="90"/>
      <c r="R274" s="20"/>
      <c r="S274" s="20"/>
      <c r="U274" s="20"/>
    </row>
    <row r="275" spans="1:21" s="3" customFormat="1" ht="15" customHeight="1">
      <c r="A275" s="10">
        <v>267</v>
      </c>
      <c r="B275" s="21" t="s">
        <v>222</v>
      </c>
      <c r="C275" s="48" t="s">
        <v>19</v>
      </c>
      <c r="D275" s="10"/>
      <c r="E275" s="21" t="s">
        <v>24</v>
      </c>
      <c r="F275" s="22"/>
      <c r="G275" s="19" t="s">
        <v>25</v>
      </c>
      <c r="H275" s="162"/>
      <c r="I275" s="84"/>
      <c r="J275" s="84"/>
      <c r="K275" s="84"/>
      <c r="L275" s="84"/>
      <c r="M275" s="84"/>
      <c r="N275" s="104"/>
      <c r="O275" s="104"/>
      <c r="P275" s="104"/>
      <c r="Q275" s="84"/>
    </row>
    <row r="276" spans="1:21" s="3" customFormat="1" ht="15" customHeight="1">
      <c r="A276" s="10">
        <v>268</v>
      </c>
      <c r="B276" s="60" t="s">
        <v>223</v>
      </c>
      <c r="C276" s="14" t="s">
        <v>19</v>
      </c>
      <c r="D276" s="10"/>
      <c r="E276" s="21" t="s">
        <v>24</v>
      </c>
      <c r="F276" s="23"/>
      <c r="G276" s="19" t="s">
        <v>22</v>
      </c>
      <c r="H276" s="116"/>
      <c r="I276" s="117"/>
      <c r="J276" s="117"/>
      <c r="K276" s="117"/>
      <c r="L276" s="117"/>
      <c r="M276" s="87"/>
      <c r="N276" s="117"/>
      <c r="O276" s="117"/>
      <c r="P276" s="117"/>
      <c r="Q276" s="90"/>
      <c r="R276" s="20"/>
      <c r="S276" s="20"/>
      <c r="U276" s="20"/>
    </row>
    <row r="277" spans="1:21" s="3" customFormat="1" ht="15" customHeight="1">
      <c r="A277" s="10">
        <v>269</v>
      </c>
      <c r="B277" s="60" t="s">
        <v>224</v>
      </c>
      <c r="C277" s="14" t="s">
        <v>19</v>
      </c>
      <c r="D277" s="10"/>
      <c r="E277" s="21"/>
      <c r="F277" s="22"/>
      <c r="G277" s="19" t="s">
        <v>21</v>
      </c>
      <c r="H277" s="80"/>
      <c r="I277" s="155"/>
      <c r="J277" s="155"/>
      <c r="K277" s="155"/>
      <c r="L277" s="155"/>
      <c r="M277" s="84"/>
      <c r="N277" s="84"/>
      <c r="O277" s="84"/>
      <c r="P277" s="84"/>
      <c r="Q277" s="84"/>
    </row>
    <row r="278" spans="1:21" s="3" customFormat="1" ht="15" customHeight="1">
      <c r="A278" s="10">
        <v>270</v>
      </c>
      <c r="B278" s="21" t="s">
        <v>225</v>
      </c>
      <c r="C278" s="14" t="s">
        <v>19</v>
      </c>
      <c r="D278" s="10"/>
      <c r="E278" s="21" t="s">
        <v>226</v>
      </c>
      <c r="F278" s="23"/>
      <c r="G278" s="19" t="s">
        <v>22</v>
      </c>
      <c r="H278" s="92">
        <v>3</v>
      </c>
      <c r="I278" s="87"/>
      <c r="J278" s="87"/>
      <c r="K278" s="90"/>
      <c r="L278" s="90"/>
      <c r="M278" s="87"/>
      <c r="N278" s="87"/>
      <c r="O278" s="87"/>
      <c r="P278" s="87"/>
      <c r="Q278" s="90"/>
      <c r="R278" s="20"/>
      <c r="S278" s="20"/>
      <c r="U278" s="20"/>
    </row>
    <row r="279" spans="1:21" s="3" customFormat="1" ht="15" customHeight="1">
      <c r="A279" s="10">
        <v>271</v>
      </c>
      <c r="B279" s="21" t="s">
        <v>225</v>
      </c>
      <c r="C279" s="14" t="s">
        <v>19</v>
      </c>
      <c r="D279" s="10"/>
      <c r="E279" s="21" t="s">
        <v>226</v>
      </c>
      <c r="F279" s="22"/>
      <c r="G279" s="19" t="s">
        <v>25</v>
      </c>
      <c r="H279" s="80"/>
      <c r="I279" s="84"/>
      <c r="J279" s="84"/>
      <c r="K279" s="84"/>
      <c r="L279" s="84"/>
      <c r="M279" s="84"/>
      <c r="N279" s="104"/>
      <c r="O279" s="104"/>
      <c r="P279" s="104"/>
      <c r="Q279" s="84"/>
    </row>
    <row r="280" spans="1:21" s="3" customFormat="1" ht="15" customHeight="1">
      <c r="A280" s="10">
        <v>272</v>
      </c>
      <c r="B280" s="21" t="s">
        <v>227</v>
      </c>
      <c r="C280" s="14" t="s">
        <v>19</v>
      </c>
      <c r="D280" s="10"/>
      <c r="E280" s="21"/>
      <c r="F280" s="22"/>
      <c r="G280" s="19" t="s">
        <v>33</v>
      </c>
      <c r="H280" s="80"/>
      <c r="I280" s="103"/>
      <c r="J280" s="103"/>
      <c r="K280" s="104"/>
      <c r="L280" s="104"/>
      <c r="M280" s="103"/>
      <c r="N280" s="84"/>
      <c r="O280" s="84"/>
      <c r="P280" s="84"/>
      <c r="Q280" s="84"/>
    </row>
    <row r="281" spans="1:21" s="3" customFormat="1" ht="15" customHeight="1">
      <c r="A281" s="10">
        <v>273</v>
      </c>
      <c r="B281" s="21" t="s">
        <v>228</v>
      </c>
      <c r="C281" s="14" t="s">
        <v>19</v>
      </c>
      <c r="D281" s="10"/>
      <c r="E281" s="21" t="s">
        <v>215</v>
      </c>
      <c r="F281" s="23"/>
      <c r="G281" s="19" t="s">
        <v>22</v>
      </c>
      <c r="H281" s="92">
        <v>2</v>
      </c>
      <c r="I281" s="87"/>
      <c r="J281" s="87"/>
      <c r="K281" s="87"/>
      <c r="L281" s="87"/>
      <c r="M281" s="87"/>
      <c r="N281" s="87"/>
      <c r="O281" s="87"/>
      <c r="P281" s="87"/>
      <c r="Q281" s="90"/>
      <c r="R281" s="20"/>
      <c r="S281" s="20"/>
      <c r="U281" s="20"/>
    </row>
    <row r="282" spans="1:21" s="3" customFormat="1" ht="15" customHeight="1">
      <c r="A282" s="10">
        <v>274</v>
      </c>
      <c r="B282" s="21" t="s">
        <v>229</v>
      </c>
      <c r="C282" s="14" t="s">
        <v>19</v>
      </c>
      <c r="D282" s="10"/>
      <c r="E282" s="21" t="s">
        <v>24</v>
      </c>
      <c r="F282" s="23"/>
      <c r="G282" s="19" t="s">
        <v>22</v>
      </c>
      <c r="H282" s="92">
        <v>4</v>
      </c>
      <c r="I282" s="87"/>
      <c r="J282" s="87"/>
      <c r="K282" s="87"/>
      <c r="L282" s="87"/>
      <c r="M282" s="87"/>
      <c r="N282" s="87"/>
      <c r="O282" s="90"/>
      <c r="P282" s="90"/>
      <c r="Q282" s="90"/>
      <c r="R282" s="20"/>
      <c r="S282" s="20"/>
      <c r="U282" s="20"/>
    </row>
    <row r="283" spans="1:21" s="3" customFormat="1" ht="15" customHeight="1">
      <c r="A283" s="10">
        <v>275</v>
      </c>
      <c r="B283" s="61" t="s">
        <v>229</v>
      </c>
      <c r="C283" s="14" t="s">
        <v>19</v>
      </c>
      <c r="D283" s="10"/>
      <c r="E283" s="21" t="s">
        <v>24</v>
      </c>
      <c r="F283" s="58"/>
      <c r="G283" s="24" t="s">
        <v>25</v>
      </c>
      <c r="H283" s="167"/>
      <c r="I283" s="155"/>
      <c r="J283" s="155"/>
      <c r="K283" s="155"/>
      <c r="L283" s="155"/>
      <c r="M283" s="84"/>
      <c r="N283" s="84"/>
      <c r="O283" s="84"/>
      <c r="P283" s="84"/>
      <c r="Q283" s="84"/>
    </row>
    <row r="284" spans="1:21" s="3" customFormat="1" ht="15" customHeight="1">
      <c r="A284" s="10">
        <v>276</v>
      </c>
      <c r="B284" s="61" t="s">
        <v>230</v>
      </c>
      <c r="C284" s="14" t="s">
        <v>54</v>
      </c>
      <c r="D284" s="10" t="s">
        <v>69</v>
      </c>
      <c r="E284" s="21" t="s">
        <v>24</v>
      </c>
      <c r="F284" s="58"/>
      <c r="G284" s="19" t="s">
        <v>22</v>
      </c>
      <c r="H284" s="177">
        <v>3</v>
      </c>
      <c r="I284" s="87"/>
      <c r="J284" s="87"/>
      <c r="K284" s="87"/>
      <c r="L284" s="87"/>
      <c r="M284" s="87"/>
      <c r="N284" s="87"/>
      <c r="O284" s="87"/>
      <c r="P284" s="87"/>
      <c r="Q284" s="90"/>
      <c r="R284" s="20"/>
      <c r="S284" s="20"/>
      <c r="U284" s="20"/>
    </row>
    <row r="285" spans="1:21" s="3" customFormat="1" ht="15" customHeight="1">
      <c r="A285" s="10">
        <v>277</v>
      </c>
      <c r="B285" s="21" t="s">
        <v>230</v>
      </c>
      <c r="C285" s="14" t="s">
        <v>54</v>
      </c>
      <c r="D285" s="10" t="s">
        <v>69</v>
      </c>
      <c r="E285" s="21" t="s">
        <v>24</v>
      </c>
      <c r="F285" s="23"/>
      <c r="G285" s="19" t="s">
        <v>25</v>
      </c>
      <c r="H285" s="80"/>
      <c r="I285" s="84"/>
      <c r="J285" s="84"/>
      <c r="K285" s="84"/>
      <c r="L285" s="84"/>
      <c r="M285" s="84"/>
      <c r="N285" s="84"/>
      <c r="O285" s="84"/>
      <c r="P285" s="84"/>
      <c r="Q285" s="138"/>
      <c r="R285" s="18"/>
    </row>
    <row r="286" spans="1:21" s="3" customFormat="1" ht="15" customHeight="1">
      <c r="A286" s="10">
        <v>278</v>
      </c>
      <c r="B286" s="62" t="s">
        <v>231</v>
      </c>
      <c r="C286" s="63" t="s">
        <v>19</v>
      </c>
      <c r="D286" s="64"/>
      <c r="E286" s="62" t="s">
        <v>24</v>
      </c>
      <c r="F286" s="65"/>
      <c r="G286" s="66" t="s">
        <v>22</v>
      </c>
      <c r="H286" s="92">
        <v>1</v>
      </c>
      <c r="I286" s="87"/>
      <c r="J286" s="87"/>
      <c r="K286" s="87"/>
      <c r="L286" s="87"/>
      <c r="M286" s="87"/>
      <c r="N286" s="87"/>
      <c r="O286" s="87"/>
      <c r="P286" s="87"/>
      <c r="Q286" s="90"/>
      <c r="R286" s="20"/>
      <c r="S286" s="20"/>
      <c r="U286" s="20"/>
    </row>
    <row r="287" spans="1:21" s="3" customFormat="1" ht="15" customHeight="1">
      <c r="A287" s="10">
        <v>279</v>
      </c>
      <c r="B287" s="21" t="s">
        <v>232</v>
      </c>
      <c r="C287" s="42" t="s">
        <v>19</v>
      </c>
      <c r="D287" s="50"/>
      <c r="E287" s="21" t="s">
        <v>24</v>
      </c>
      <c r="F287" s="51"/>
      <c r="G287" s="19" t="s">
        <v>25</v>
      </c>
      <c r="H287" s="181"/>
      <c r="I287" s="84"/>
      <c r="J287" s="84"/>
      <c r="K287" s="138"/>
      <c r="L287" s="138"/>
      <c r="M287" s="84"/>
      <c r="N287" s="104"/>
      <c r="O287" s="104"/>
      <c r="P287" s="104"/>
      <c r="Q287" s="84"/>
      <c r="R287" s="18"/>
    </row>
    <row r="288" spans="1:21" s="3" customFormat="1" ht="15" customHeight="1">
      <c r="A288" s="10">
        <v>280</v>
      </c>
      <c r="B288" s="21" t="s">
        <v>233</v>
      </c>
      <c r="C288" s="42" t="s">
        <v>19</v>
      </c>
      <c r="D288" s="43"/>
      <c r="E288" s="21" t="s">
        <v>24</v>
      </c>
      <c r="F288" s="23"/>
      <c r="G288" s="19" t="s">
        <v>22</v>
      </c>
      <c r="H288" s="177"/>
      <c r="I288" s="87"/>
      <c r="J288" s="87"/>
      <c r="K288" s="87"/>
      <c r="L288" s="87"/>
      <c r="M288" s="87"/>
      <c r="N288" s="87"/>
      <c r="O288" s="87"/>
      <c r="P288" s="87"/>
      <c r="Q288" s="90"/>
      <c r="R288" s="20"/>
      <c r="S288" s="20"/>
      <c r="U288" s="20"/>
    </row>
    <row r="289" spans="1:21" s="3" customFormat="1" ht="15" customHeight="1">
      <c r="A289" s="10">
        <v>281</v>
      </c>
      <c r="B289" s="21" t="s">
        <v>234</v>
      </c>
      <c r="C289" s="42" t="s">
        <v>19</v>
      </c>
      <c r="D289" s="64"/>
      <c r="E289" s="21" t="s">
        <v>235</v>
      </c>
      <c r="F289" s="23"/>
      <c r="G289" s="27" t="s">
        <v>22</v>
      </c>
      <c r="H289" s="92"/>
      <c r="I289" s="87"/>
      <c r="J289" s="87"/>
      <c r="K289" s="87"/>
      <c r="L289" s="87"/>
      <c r="M289" s="87"/>
      <c r="N289" s="87"/>
      <c r="O289" s="90"/>
      <c r="P289" s="90"/>
      <c r="Q289" s="90"/>
      <c r="R289" s="20"/>
      <c r="S289" s="20"/>
      <c r="U289" s="20"/>
    </row>
    <row r="290" spans="1:21" s="3" customFormat="1" ht="13.15" customHeight="1">
      <c r="A290" s="10">
        <v>282</v>
      </c>
      <c r="B290" s="29" t="s">
        <v>234</v>
      </c>
      <c r="C290" s="42" t="s">
        <v>19</v>
      </c>
      <c r="D290" s="58"/>
      <c r="E290" s="21" t="s">
        <v>235</v>
      </c>
      <c r="F290" s="67"/>
      <c r="G290" s="68" t="s">
        <v>25</v>
      </c>
      <c r="H290" s="167"/>
      <c r="I290" s="84"/>
      <c r="J290" s="84"/>
      <c r="K290" s="84"/>
      <c r="L290" s="84"/>
      <c r="M290" s="84"/>
      <c r="N290" s="84"/>
      <c r="O290" s="138"/>
      <c r="P290" s="155"/>
      <c r="Q290" s="84"/>
    </row>
    <row r="291" spans="1:21" s="3" customFormat="1" ht="13.15" customHeight="1">
      <c r="A291" s="10">
        <v>283</v>
      </c>
      <c r="B291" s="69" t="s">
        <v>236</v>
      </c>
      <c r="C291" s="42" t="s">
        <v>19</v>
      </c>
      <c r="D291" s="70"/>
      <c r="E291" s="21" t="s">
        <v>24</v>
      </c>
      <c r="F291" s="26"/>
      <c r="G291" s="19" t="s">
        <v>22</v>
      </c>
      <c r="H291" s="207"/>
      <c r="I291" s="87"/>
      <c r="J291" s="87"/>
      <c r="K291" s="87"/>
      <c r="L291" s="87"/>
      <c r="M291" s="87"/>
      <c r="N291" s="87"/>
      <c r="O291" s="90"/>
      <c r="P291" s="90"/>
      <c r="Q291" s="90"/>
      <c r="R291" s="20"/>
      <c r="S291" s="20"/>
      <c r="U291" s="20"/>
    </row>
    <row r="292" spans="1:21" s="3" customFormat="1" ht="15" customHeight="1">
      <c r="A292" s="10">
        <v>284</v>
      </c>
      <c r="B292" s="69" t="s">
        <v>236</v>
      </c>
      <c r="C292" s="42" t="s">
        <v>19</v>
      </c>
      <c r="D292" s="39"/>
      <c r="E292" s="21" t="s">
        <v>24</v>
      </c>
      <c r="F292" s="39"/>
      <c r="G292" s="35" t="s">
        <v>25</v>
      </c>
      <c r="H292" s="96"/>
      <c r="I292" s="155"/>
      <c r="J292" s="155"/>
      <c r="K292" s="155"/>
      <c r="L292" s="155"/>
      <c r="M292" s="84"/>
      <c r="N292" s="104"/>
      <c r="O292" s="104"/>
      <c r="P292" s="104"/>
      <c r="Q292" s="84"/>
    </row>
    <row r="293" spans="1:21" s="3" customFormat="1" ht="15" customHeight="1">
      <c r="A293" s="10">
        <v>286</v>
      </c>
      <c r="B293" s="71" t="s">
        <v>237</v>
      </c>
      <c r="C293" s="72" t="s">
        <v>19</v>
      </c>
      <c r="D293" s="73"/>
      <c r="E293" s="73" t="s">
        <v>24</v>
      </c>
      <c r="F293" s="73"/>
      <c r="G293" s="74" t="s">
        <v>25</v>
      </c>
      <c r="H293" s="80">
        <v>1</v>
      </c>
      <c r="I293" s="209"/>
      <c r="J293" s="209"/>
      <c r="K293" s="94"/>
      <c r="L293" s="94"/>
      <c r="M293" s="84"/>
      <c r="N293" s="209"/>
      <c r="O293" s="210"/>
      <c r="P293" s="210"/>
      <c r="Q293" s="84"/>
    </row>
    <row r="294" spans="1:21" s="75" customFormat="1" ht="15" customHeight="1">
      <c r="A294" s="10">
        <v>287</v>
      </c>
      <c r="B294" s="34" t="s">
        <v>238</v>
      </c>
      <c r="C294" s="14" t="s">
        <v>54</v>
      </c>
      <c r="D294" s="10" t="s">
        <v>69</v>
      </c>
      <c r="E294" s="21" t="s">
        <v>24</v>
      </c>
      <c r="F294" s="23"/>
      <c r="G294" s="19" t="s">
        <v>22</v>
      </c>
      <c r="H294" s="177">
        <v>2</v>
      </c>
      <c r="I294" s="87"/>
      <c r="J294" s="87"/>
      <c r="K294" s="90"/>
      <c r="L294" s="90"/>
      <c r="M294" s="87"/>
      <c r="N294" s="87"/>
      <c r="O294" s="87"/>
      <c r="P294" s="87"/>
      <c r="Q294" s="90"/>
      <c r="R294" s="20"/>
      <c r="S294" s="20"/>
      <c r="U294" s="20"/>
    </row>
    <row r="295" spans="1:21" s="3" customFormat="1" ht="15" customHeight="1">
      <c r="A295" s="10">
        <v>288</v>
      </c>
      <c r="B295" s="61" t="s">
        <v>238</v>
      </c>
      <c r="C295" s="14" t="s">
        <v>54</v>
      </c>
      <c r="D295" s="10" t="s">
        <v>7</v>
      </c>
      <c r="E295" s="21" t="s">
        <v>24</v>
      </c>
      <c r="F295" s="44"/>
      <c r="G295" s="35" t="s">
        <v>25</v>
      </c>
      <c r="H295" s="167"/>
      <c r="I295" s="84"/>
      <c r="J295" s="84"/>
      <c r="K295" s="84"/>
      <c r="L295" s="84"/>
      <c r="M295" s="84"/>
      <c r="N295" s="104"/>
      <c r="O295" s="104"/>
      <c r="P295" s="104"/>
      <c r="Q295" s="84"/>
    </row>
    <row r="296" spans="1:21" s="3" customFormat="1" ht="14.45" customHeight="1">
      <c r="B296" s="76"/>
      <c r="H296" s="77">
        <f t="shared" ref="H296:Q296" si="1">SUM(H10:H295)</f>
        <v>282</v>
      </c>
      <c r="I296" s="77">
        <f t="shared" si="1"/>
        <v>0</v>
      </c>
      <c r="J296" s="77">
        <f t="shared" si="1"/>
        <v>0</v>
      </c>
      <c r="K296" s="78">
        <f t="shared" si="1"/>
        <v>0</v>
      </c>
      <c r="L296" s="78">
        <f t="shared" si="1"/>
        <v>0</v>
      </c>
      <c r="M296" s="77">
        <f t="shared" si="1"/>
        <v>0</v>
      </c>
      <c r="N296" s="77">
        <f t="shared" si="1"/>
        <v>10</v>
      </c>
      <c r="O296" s="77">
        <f t="shared" si="1"/>
        <v>10602.86</v>
      </c>
      <c r="P296" s="77">
        <f t="shared" si="1"/>
        <v>10602.86</v>
      </c>
      <c r="Q296" s="77">
        <f t="shared" si="1"/>
        <v>0</v>
      </c>
    </row>
    <row r="297" spans="1:21" s="3" customFormat="1" ht="15" customHeight="1"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1:21" s="3" customFormat="1" ht="15" customHeight="1"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1:21" s="3" customFormat="1" ht="15" customHeight="1">
      <c r="I299" s="79"/>
      <c r="J299" s="79"/>
      <c r="K299" s="79"/>
      <c r="L299" s="79"/>
      <c r="M299" s="79"/>
      <c r="N299" s="79"/>
      <c r="O299" s="79"/>
      <c r="P299" s="79"/>
      <c r="Q299" s="79"/>
    </row>
  </sheetData>
  <autoFilter ref="A9:Q297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02"/>
  <sheetViews>
    <sheetView topLeftCell="A7" zoomScale="90" zoomScaleNormal="9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H10" sqref="H10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/>
      <c r="O13" s="93"/>
      <c r="P13" s="93"/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2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3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ht="15" customHeight="1">
      <c r="A17" s="10">
        <v>8</v>
      </c>
      <c r="B17" s="28" t="s">
        <v>29</v>
      </c>
      <c r="C17" s="14" t="s">
        <v>19</v>
      </c>
      <c r="D17" s="10"/>
      <c r="E17" s="21" t="s">
        <v>24</v>
      </c>
      <c r="F17" s="23"/>
      <c r="G17" s="19" t="s">
        <v>22</v>
      </c>
      <c r="H17" s="92"/>
      <c r="I17" s="87"/>
      <c r="J17" s="87"/>
      <c r="K17" s="87"/>
      <c r="L17" s="87"/>
      <c r="M17" s="87">
        <f>K17-L17</f>
        <v>0</v>
      </c>
      <c r="N17" s="87">
        <v>1</v>
      </c>
      <c r="O17" s="99">
        <v>1636.41</v>
      </c>
      <c r="P17" s="99">
        <v>1636.41</v>
      </c>
      <c r="Q17" s="90">
        <f>O17-P17</f>
        <v>0</v>
      </c>
      <c r="R17" s="20"/>
      <c r="S17" s="20"/>
      <c r="T17" s="18"/>
      <c r="U17" s="2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</row>
    <row r="18" spans="1:1021" s="18" customFormat="1" ht="15" customHeight="1">
      <c r="A18" s="10">
        <v>9</v>
      </c>
      <c r="B18" s="21" t="s">
        <v>29</v>
      </c>
      <c r="C18" s="14" t="s">
        <v>19</v>
      </c>
      <c r="D18" s="10"/>
      <c r="E18" s="21" t="s">
        <v>24</v>
      </c>
      <c r="F18" s="23"/>
      <c r="G18" s="24" t="s">
        <v>25</v>
      </c>
      <c r="H18" s="80"/>
      <c r="I18" s="83"/>
      <c r="J18" s="83"/>
      <c r="K18" s="100"/>
      <c r="L18" s="100"/>
      <c r="M18" s="84"/>
      <c r="N18" s="83"/>
      <c r="O18" s="83"/>
      <c r="P18" s="83"/>
      <c r="Q18" s="84"/>
    </row>
    <row r="19" spans="1:1021" s="3" customFormat="1" ht="15" customHeight="1">
      <c r="A19" s="10">
        <v>10</v>
      </c>
      <c r="B19" s="21" t="s">
        <v>30</v>
      </c>
      <c r="C19" s="14" t="s">
        <v>19</v>
      </c>
      <c r="D19" s="10"/>
      <c r="E19" s="13" t="s">
        <v>24</v>
      </c>
      <c r="F19" s="23"/>
      <c r="G19" s="19" t="s">
        <v>22</v>
      </c>
      <c r="H19" s="92">
        <v>4</v>
      </c>
      <c r="I19" s="101"/>
      <c r="J19" s="101"/>
      <c r="K19" s="101"/>
      <c r="L19" s="101"/>
      <c r="M19" s="87">
        <f>K19-L19</f>
        <v>0</v>
      </c>
      <c r="N19" s="101"/>
      <c r="O19" s="102"/>
      <c r="P19" s="102"/>
      <c r="Q19" s="90">
        <f>O19-P19</f>
        <v>0</v>
      </c>
      <c r="R19" s="20"/>
      <c r="S19" s="20"/>
      <c r="U19" s="20"/>
    </row>
    <row r="20" spans="1:1021" ht="15" customHeight="1">
      <c r="A20" s="10">
        <v>11</v>
      </c>
      <c r="B20" s="21" t="s">
        <v>31</v>
      </c>
      <c r="C20" s="14" t="s">
        <v>19</v>
      </c>
      <c r="D20" s="10"/>
      <c r="E20" s="21" t="s">
        <v>32</v>
      </c>
      <c r="F20" s="23"/>
      <c r="G20" s="19" t="s">
        <v>33</v>
      </c>
      <c r="H20" s="80"/>
      <c r="I20" s="84"/>
      <c r="J20" s="84"/>
      <c r="K20" s="84"/>
      <c r="L20" s="84"/>
      <c r="M20" s="84"/>
      <c r="N20" s="84"/>
      <c r="O20" s="95"/>
      <c r="P20" s="95"/>
      <c r="Q20" s="84"/>
      <c r="R20" s="18"/>
    </row>
    <row r="21" spans="1:1021" ht="15" customHeight="1">
      <c r="A21" s="10">
        <v>12</v>
      </c>
      <c r="B21" s="21" t="s">
        <v>34</v>
      </c>
      <c r="C21" s="14" t="s">
        <v>19</v>
      </c>
      <c r="D21" s="10"/>
      <c r="E21" s="21" t="s">
        <v>32</v>
      </c>
      <c r="F21" s="23"/>
      <c r="G21" s="19" t="s">
        <v>22</v>
      </c>
      <c r="H21" s="92">
        <v>1</v>
      </c>
      <c r="I21" s="87"/>
      <c r="J21" s="87"/>
      <c r="K21" s="87"/>
      <c r="L21" s="87"/>
      <c r="M21" s="87">
        <f t="shared" ref="M21:M22" si="3">K21-L21</f>
        <v>0</v>
      </c>
      <c r="N21" s="87"/>
      <c r="O21" s="93"/>
      <c r="P21" s="93"/>
      <c r="Q21" s="90">
        <f t="shared" ref="Q21:Q22" si="4">O21-P21</f>
        <v>0</v>
      </c>
      <c r="R21" s="20"/>
      <c r="S21" s="20"/>
      <c r="U21" s="20"/>
    </row>
    <row r="22" spans="1:1021" ht="15" customHeight="1">
      <c r="A22" s="10">
        <v>13</v>
      </c>
      <c r="B22" s="21" t="s">
        <v>35</v>
      </c>
      <c r="C22" s="14" t="s">
        <v>19</v>
      </c>
      <c r="D22" s="10"/>
      <c r="E22" s="21" t="s">
        <v>36</v>
      </c>
      <c r="F22" s="23"/>
      <c r="G22" s="19" t="s">
        <v>22</v>
      </c>
      <c r="H22" s="92"/>
      <c r="I22" s="87"/>
      <c r="J22" s="87"/>
      <c r="K22" s="87"/>
      <c r="L22" s="87"/>
      <c r="M22" s="87">
        <f t="shared" si="3"/>
        <v>0</v>
      </c>
      <c r="N22" s="87"/>
      <c r="O22" s="93"/>
      <c r="P22" s="87"/>
      <c r="Q22" s="90">
        <f t="shared" si="4"/>
        <v>0</v>
      </c>
      <c r="R22" s="20"/>
      <c r="S22" s="20"/>
      <c r="U22" s="20"/>
    </row>
    <row r="23" spans="1:1021" ht="15" customHeight="1">
      <c r="A23" s="10">
        <v>14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33</v>
      </c>
      <c r="H23" s="80"/>
      <c r="I23" s="103"/>
      <c r="J23" s="103"/>
      <c r="K23" s="104"/>
      <c r="L23" s="104"/>
      <c r="M23" s="84"/>
      <c r="N23" s="84"/>
      <c r="O23" s="95"/>
      <c r="P23" s="95"/>
      <c r="Q23" s="84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</row>
    <row r="24" spans="1:1021" ht="15" customHeight="1">
      <c r="A24" s="10">
        <v>15</v>
      </c>
      <c r="B24" s="21" t="s">
        <v>37</v>
      </c>
      <c r="C24" s="14" t="s">
        <v>38</v>
      </c>
      <c r="D24" s="10"/>
      <c r="E24" s="21" t="s">
        <v>39</v>
      </c>
      <c r="F24" s="23"/>
      <c r="G24" s="19" t="s">
        <v>22</v>
      </c>
      <c r="H24" s="92">
        <v>6</v>
      </c>
      <c r="I24" s="101"/>
      <c r="J24" s="101"/>
      <c r="K24" s="101"/>
      <c r="L24" s="101"/>
      <c r="M24" s="87">
        <f>K24-L24</f>
        <v>0</v>
      </c>
      <c r="N24" s="101">
        <v>10</v>
      </c>
      <c r="O24" s="102">
        <f>21360.72+10038.23</f>
        <v>31398.95</v>
      </c>
      <c r="P24" s="102"/>
      <c r="Q24" s="90">
        <f>O24-P24</f>
        <v>31398.95</v>
      </c>
      <c r="R24" s="20"/>
      <c r="S24" s="20"/>
      <c r="U24" s="20"/>
    </row>
    <row r="25" spans="1:1021" ht="15" customHeight="1">
      <c r="A25" s="10">
        <v>16</v>
      </c>
      <c r="B25" s="21" t="s">
        <v>37</v>
      </c>
      <c r="C25" s="14" t="s">
        <v>38</v>
      </c>
      <c r="D25" s="21"/>
      <c r="E25" s="21" t="s">
        <v>39</v>
      </c>
      <c r="F25" s="23"/>
      <c r="G25" s="24" t="s">
        <v>25</v>
      </c>
      <c r="H25" s="80">
        <v>1</v>
      </c>
      <c r="I25" s="82"/>
      <c r="J25" s="82"/>
      <c r="K25" s="100"/>
      <c r="L25" s="100"/>
      <c r="M25" s="84"/>
      <c r="N25" s="84"/>
      <c r="O25" s="95"/>
      <c r="P25" s="95"/>
      <c r="Q25" s="84"/>
      <c r="R25" s="18"/>
    </row>
    <row r="26" spans="1:1021" s="3" customFormat="1" ht="15" customHeight="1">
      <c r="A26" s="10">
        <v>17</v>
      </c>
      <c r="B26" s="21" t="s">
        <v>40</v>
      </c>
      <c r="C26" s="14" t="s">
        <v>19</v>
      </c>
      <c r="D26" s="10"/>
      <c r="E26" s="21" t="s">
        <v>41</v>
      </c>
      <c r="F26" s="23"/>
      <c r="G26" s="19" t="s">
        <v>22</v>
      </c>
      <c r="H26" s="92">
        <v>5</v>
      </c>
      <c r="I26" s="87"/>
      <c r="J26" s="87"/>
      <c r="K26" s="87"/>
      <c r="L26" s="87"/>
      <c r="M26" s="87">
        <f>K26-L26</f>
        <v>0</v>
      </c>
      <c r="N26" s="87"/>
      <c r="O26" s="93"/>
      <c r="P26" s="93"/>
      <c r="Q26" s="90">
        <f>O26-P26</f>
        <v>0</v>
      </c>
      <c r="R26" s="20"/>
      <c r="S26" s="20"/>
      <c r="U26" s="20"/>
    </row>
    <row r="27" spans="1:1021" ht="15" customHeight="1">
      <c r="A27" s="10">
        <v>18</v>
      </c>
      <c r="B27" s="29" t="s">
        <v>40</v>
      </c>
      <c r="C27" s="14" t="s">
        <v>19</v>
      </c>
      <c r="D27" s="10"/>
      <c r="E27" s="21" t="s">
        <v>41</v>
      </c>
      <c r="F27" s="22"/>
      <c r="G27" s="19" t="s">
        <v>33</v>
      </c>
      <c r="H27" s="80"/>
      <c r="I27" s="84"/>
      <c r="J27" s="84"/>
      <c r="K27" s="84"/>
      <c r="L27" s="84"/>
      <c r="M27" s="84"/>
      <c r="N27" s="84"/>
      <c r="O27" s="95"/>
      <c r="P27" s="95"/>
      <c r="Q27" s="84"/>
      <c r="R27" s="18"/>
    </row>
    <row r="28" spans="1:1021" ht="15" customHeight="1">
      <c r="A28" s="10">
        <v>19</v>
      </c>
      <c r="B28" s="21" t="s">
        <v>42</v>
      </c>
      <c r="C28" s="14" t="s">
        <v>19</v>
      </c>
      <c r="D28" s="10"/>
      <c r="E28" s="21" t="s">
        <v>43</v>
      </c>
      <c r="F28" s="30"/>
      <c r="G28" s="19" t="s">
        <v>22</v>
      </c>
      <c r="H28" s="92"/>
      <c r="I28" s="87"/>
      <c r="J28" s="87"/>
      <c r="K28" s="87"/>
      <c r="L28" s="87"/>
      <c r="M28" s="87">
        <f>K28-L28</f>
        <v>0</v>
      </c>
      <c r="N28" s="87">
        <v>2</v>
      </c>
      <c r="O28" s="99">
        <v>5044.8</v>
      </c>
      <c r="P28" s="99">
        <v>5044.8</v>
      </c>
      <c r="Q28" s="90">
        <f>O28-P28</f>
        <v>0</v>
      </c>
      <c r="R28" s="20"/>
      <c r="S28" s="20"/>
      <c r="U28" s="20"/>
    </row>
    <row r="29" spans="1:1021" ht="15" customHeight="1">
      <c r="A29" s="10">
        <v>20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44</v>
      </c>
      <c r="H29" s="80">
        <v>3</v>
      </c>
      <c r="I29" s="105"/>
      <c r="J29" s="105"/>
      <c r="K29" s="104"/>
      <c r="L29" s="106"/>
      <c r="M29" s="105"/>
      <c r="N29" s="107"/>
      <c r="O29" s="108"/>
      <c r="P29" s="108"/>
      <c r="Q29" s="107"/>
      <c r="R29" s="18"/>
    </row>
    <row r="30" spans="1:1021" ht="15" customHeight="1">
      <c r="A30" s="10">
        <v>21</v>
      </c>
      <c r="B30" s="21" t="s">
        <v>45</v>
      </c>
      <c r="C30" s="14" t="s">
        <v>19</v>
      </c>
      <c r="D30" s="21"/>
      <c r="E30" s="21" t="s">
        <v>46</v>
      </c>
      <c r="F30" s="23"/>
      <c r="G30" s="19" t="s">
        <v>22</v>
      </c>
      <c r="H30" s="92">
        <v>1</v>
      </c>
      <c r="I30" s="109"/>
      <c r="J30" s="109"/>
      <c r="K30" s="109"/>
      <c r="L30" s="109"/>
      <c r="M30" s="87">
        <f>K30-L30</f>
        <v>0</v>
      </c>
      <c r="N30" s="109"/>
      <c r="O30" s="109"/>
      <c r="P30" s="109"/>
      <c r="Q30" s="90">
        <f>O30-P30</f>
        <v>0</v>
      </c>
      <c r="R30" s="20"/>
      <c r="S30" s="20"/>
      <c r="U30" s="20"/>
    </row>
    <row r="31" spans="1:1021" ht="15" customHeight="1">
      <c r="A31" s="10">
        <v>22</v>
      </c>
      <c r="B31" s="21" t="s">
        <v>45</v>
      </c>
      <c r="C31" s="14" t="s">
        <v>19</v>
      </c>
      <c r="D31" s="21"/>
      <c r="E31" s="21" t="s">
        <v>46</v>
      </c>
      <c r="F31" s="31"/>
      <c r="G31" s="19" t="s">
        <v>47</v>
      </c>
      <c r="H31" s="80">
        <v>1</v>
      </c>
      <c r="I31" s="111"/>
      <c r="J31" s="111"/>
      <c r="K31" s="112"/>
      <c r="L31" s="112"/>
      <c r="M31" s="113"/>
      <c r="N31" s="111">
        <v>1</v>
      </c>
      <c r="O31" s="114"/>
      <c r="P31" s="114"/>
      <c r="Q31" s="115"/>
      <c r="R31" s="18"/>
    </row>
    <row r="32" spans="1:1021" ht="15" customHeight="1">
      <c r="A32" s="10">
        <v>23</v>
      </c>
      <c r="B32" s="21" t="s">
        <v>48</v>
      </c>
      <c r="C32" s="14" t="s">
        <v>19</v>
      </c>
      <c r="D32" s="10"/>
      <c r="E32" s="21" t="s">
        <v>24</v>
      </c>
      <c r="F32" s="23"/>
      <c r="G32" s="19" t="s">
        <v>22</v>
      </c>
      <c r="H32" s="92">
        <v>4</v>
      </c>
      <c r="I32" s="87"/>
      <c r="J32" s="87"/>
      <c r="K32" s="87"/>
      <c r="L32" s="87"/>
      <c r="M32" s="87">
        <f>K32-L32</f>
        <v>0</v>
      </c>
      <c r="N32" s="87"/>
      <c r="O32" s="99"/>
      <c r="P32" s="99"/>
      <c r="Q32" s="90">
        <f>O32-P32</f>
        <v>0</v>
      </c>
      <c r="R32" s="20"/>
      <c r="S32" s="20"/>
      <c r="U32" s="20"/>
    </row>
    <row r="33" spans="1:1021" ht="15" customHeight="1">
      <c r="A33" s="10">
        <v>24</v>
      </c>
      <c r="B33" s="21" t="s">
        <v>48</v>
      </c>
      <c r="C33" s="14" t="s">
        <v>19</v>
      </c>
      <c r="D33" s="10"/>
      <c r="E33" s="21" t="s">
        <v>24</v>
      </c>
      <c r="F33" s="22"/>
      <c r="G33" s="19" t="s">
        <v>25</v>
      </c>
      <c r="H33" s="80"/>
      <c r="I33" s="84"/>
      <c r="J33" s="84"/>
      <c r="K33" s="84"/>
      <c r="L33" s="84"/>
      <c r="M33" s="84"/>
      <c r="N33" s="84"/>
      <c r="O33" s="95"/>
      <c r="P33" s="95"/>
      <c r="Q33" s="84"/>
      <c r="R33" s="18"/>
    </row>
    <row r="34" spans="1:1021" ht="15" customHeight="1">
      <c r="A34" s="10">
        <v>25</v>
      </c>
      <c r="B34" s="21" t="s">
        <v>49</v>
      </c>
      <c r="C34" s="14" t="s">
        <v>38</v>
      </c>
      <c r="D34" s="10"/>
      <c r="E34" s="21" t="s">
        <v>24</v>
      </c>
      <c r="F34" s="23"/>
      <c r="G34" s="19" t="s">
        <v>22</v>
      </c>
      <c r="H34" s="116"/>
      <c r="I34" s="117"/>
      <c r="J34" s="117"/>
      <c r="K34" s="117"/>
      <c r="L34" s="117"/>
      <c r="M34" s="87">
        <f>K34-L34</f>
        <v>0</v>
      </c>
      <c r="N34" s="117"/>
      <c r="O34" s="118"/>
      <c r="P34" s="118"/>
      <c r="Q34" s="90">
        <f>O34-P34</f>
        <v>0</v>
      </c>
      <c r="R34" s="20"/>
      <c r="S34" s="20"/>
      <c r="U34" s="20"/>
    </row>
    <row r="35" spans="1:1021" ht="15" customHeight="1">
      <c r="A35" s="10">
        <v>26</v>
      </c>
      <c r="B35" s="21" t="s">
        <v>49</v>
      </c>
      <c r="C35" s="14" t="s">
        <v>38</v>
      </c>
      <c r="D35" s="10"/>
      <c r="E35" s="21" t="s">
        <v>24</v>
      </c>
      <c r="F35" s="22"/>
      <c r="G35" s="19" t="s">
        <v>25</v>
      </c>
      <c r="H35" s="80"/>
      <c r="I35" s="104"/>
      <c r="J35" s="104"/>
      <c r="K35" s="104"/>
      <c r="L35" s="104"/>
      <c r="M35" s="104"/>
      <c r="N35" s="104"/>
      <c r="O35" s="104"/>
      <c r="P35" s="104"/>
      <c r="Q35" s="104"/>
    </row>
    <row r="36" spans="1:1021" ht="15" customHeight="1">
      <c r="A36" s="10">
        <v>27</v>
      </c>
      <c r="B36" s="21" t="s">
        <v>50</v>
      </c>
      <c r="C36" s="14"/>
      <c r="D36" s="10"/>
      <c r="E36" s="21"/>
      <c r="F36" s="22"/>
      <c r="G36" s="19" t="s">
        <v>21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28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21</v>
      </c>
      <c r="H37" s="80"/>
      <c r="I37" s="84"/>
      <c r="J37" s="84"/>
      <c r="K37" s="84"/>
      <c r="L37" s="84"/>
      <c r="M37" s="84"/>
      <c r="N37" s="84"/>
      <c r="O37" s="84"/>
      <c r="P37" s="84"/>
      <c r="Q37" s="84"/>
    </row>
    <row r="38" spans="1:1021" ht="15" customHeight="1">
      <c r="A38" s="10">
        <v>29</v>
      </c>
      <c r="B38" s="32" t="s">
        <v>51</v>
      </c>
      <c r="C38" s="14"/>
      <c r="D38" s="10"/>
      <c r="E38" s="21"/>
      <c r="F38" s="22"/>
      <c r="G38" s="19" t="s">
        <v>21</v>
      </c>
      <c r="H38" s="80"/>
      <c r="I38" s="81"/>
      <c r="J38" s="81"/>
      <c r="K38" s="120"/>
      <c r="L38" s="120"/>
      <c r="M38" s="115"/>
      <c r="N38" s="84"/>
      <c r="O38" s="84"/>
      <c r="P38" s="84"/>
      <c r="Q38" s="84"/>
    </row>
    <row r="39" spans="1:1021" ht="15" customHeight="1">
      <c r="A39" s="10">
        <v>30</v>
      </c>
      <c r="B39" s="21" t="s">
        <v>52</v>
      </c>
      <c r="C39" s="14" t="s">
        <v>19</v>
      </c>
      <c r="D39" s="10"/>
      <c r="E39" s="21" t="s">
        <v>24</v>
      </c>
      <c r="F39" s="22"/>
      <c r="G39" s="19" t="s">
        <v>22</v>
      </c>
      <c r="H39" s="92">
        <v>3</v>
      </c>
      <c r="I39" s="87"/>
      <c r="J39" s="87"/>
      <c r="K39" s="87"/>
      <c r="L39" s="87"/>
      <c r="M39" s="87">
        <f>K39-L39</f>
        <v>0</v>
      </c>
      <c r="N39" s="87"/>
      <c r="O39" s="99"/>
      <c r="P39" s="99"/>
      <c r="Q39" s="90">
        <f>O39-P39</f>
        <v>0</v>
      </c>
      <c r="R39" s="20"/>
      <c r="S39" s="20"/>
      <c r="U39" s="20"/>
    </row>
    <row r="40" spans="1:1021" ht="15" customHeight="1">
      <c r="A40" s="10">
        <v>31</v>
      </c>
      <c r="B40" s="21" t="s">
        <v>52</v>
      </c>
      <c r="C40" s="14"/>
      <c r="D40" s="10"/>
      <c r="E40" s="21" t="s">
        <v>24</v>
      </c>
      <c r="F40" s="22"/>
      <c r="G40" s="19" t="s">
        <v>25</v>
      </c>
      <c r="H40" s="80">
        <v>1</v>
      </c>
      <c r="I40" s="104"/>
      <c r="J40" s="104"/>
      <c r="K40" s="104"/>
      <c r="L40" s="104"/>
      <c r="M40" s="104"/>
      <c r="N40" s="104"/>
      <c r="O40" s="121"/>
      <c r="P40" s="121"/>
      <c r="Q40" s="104"/>
    </row>
    <row r="41" spans="1:1021" ht="15" customHeight="1">
      <c r="A41" s="10">
        <v>32</v>
      </c>
      <c r="B41" s="21" t="s">
        <v>53</v>
      </c>
      <c r="C41" s="14" t="s">
        <v>54</v>
      </c>
      <c r="D41" s="10"/>
      <c r="E41" s="21" t="s">
        <v>24</v>
      </c>
      <c r="F41" s="23"/>
      <c r="G41" s="19" t="s">
        <v>22</v>
      </c>
      <c r="H41" s="92">
        <v>9</v>
      </c>
      <c r="I41" s="87"/>
      <c r="J41" s="87"/>
      <c r="K41" s="87"/>
      <c r="L41" s="87"/>
      <c r="M41" s="87">
        <f>K41-L41</f>
        <v>0</v>
      </c>
      <c r="N41" s="87">
        <v>34</v>
      </c>
      <c r="O41" s="93">
        <f>17892.73+33682.56+32335.26</f>
        <v>83910.549999999988</v>
      </c>
      <c r="P41" s="93">
        <f>17892.73+33682.56+32335.26</f>
        <v>83910.549999999988</v>
      </c>
      <c r="Q41" s="90">
        <f>O41-P41</f>
        <v>0</v>
      </c>
      <c r="R41" s="20"/>
      <c r="S41" s="20"/>
      <c r="U41" s="20"/>
    </row>
    <row r="42" spans="1:1021" ht="15" customHeight="1">
      <c r="A42" s="10">
        <v>33</v>
      </c>
      <c r="B42" s="33" t="s">
        <v>53</v>
      </c>
      <c r="C42" s="14" t="s">
        <v>54</v>
      </c>
      <c r="D42" s="10"/>
      <c r="E42" s="21" t="s">
        <v>24</v>
      </c>
      <c r="F42" s="22"/>
      <c r="G42" s="19" t="s">
        <v>25</v>
      </c>
      <c r="H42" s="80"/>
      <c r="I42" s="84"/>
      <c r="J42" s="84"/>
      <c r="K42" s="84"/>
      <c r="L42" s="84"/>
      <c r="M42" s="84"/>
      <c r="N42" s="83"/>
      <c r="O42" s="122"/>
      <c r="P42" s="122"/>
      <c r="Q42" s="84"/>
      <c r="R42" s="18"/>
    </row>
    <row r="43" spans="1:1021" ht="15" customHeight="1">
      <c r="A43" s="10">
        <v>34</v>
      </c>
      <c r="B43" s="33" t="s">
        <v>55</v>
      </c>
      <c r="C43" s="14"/>
      <c r="D43" s="10"/>
      <c r="E43" s="21"/>
      <c r="F43" s="23"/>
      <c r="G43" s="19" t="s">
        <v>22</v>
      </c>
      <c r="H43" s="116"/>
      <c r="I43" s="117"/>
      <c r="J43" s="117"/>
      <c r="K43" s="117"/>
      <c r="L43" s="117"/>
      <c r="M43" s="87">
        <f t="shared" ref="M43:M44" si="5">K43-L43</f>
        <v>0</v>
      </c>
      <c r="N43" s="123"/>
      <c r="O43" s="124"/>
      <c r="P43" s="124"/>
      <c r="Q43" s="90">
        <f t="shared" ref="Q43:Q44" si="6">O43-P43</f>
        <v>0</v>
      </c>
      <c r="R43" s="20"/>
      <c r="S43" s="20"/>
      <c r="U43" s="20"/>
    </row>
    <row r="44" spans="1:1021" ht="15" customHeight="1">
      <c r="A44" s="10">
        <v>35</v>
      </c>
      <c r="B44" s="21" t="s">
        <v>56</v>
      </c>
      <c r="C44" s="14" t="s">
        <v>19</v>
      </c>
      <c r="D44" s="10"/>
      <c r="E44" s="21" t="s">
        <v>20</v>
      </c>
      <c r="F44" s="22"/>
      <c r="G44" s="19" t="s">
        <v>22</v>
      </c>
      <c r="H44" s="92">
        <v>5</v>
      </c>
      <c r="I44" s="87"/>
      <c r="J44" s="87"/>
      <c r="K44" s="90"/>
      <c r="L44" s="90"/>
      <c r="M44" s="87">
        <f t="shared" si="5"/>
        <v>0</v>
      </c>
      <c r="N44" s="87"/>
      <c r="O44" s="90"/>
      <c r="P44" s="90"/>
      <c r="Q44" s="90">
        <f t="shared" si="6"/>
        <v>0</v>
      </c>
      <c r="R44" s="20"/>
      <c r="S44" s="20"/>
      <c r="U44" s="20"/>
    </row>
    <row r="45" spans="1:1021" ht="15" customHeight="1">
      <c r="A45" s="10">
        <v>36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21</v>
      </c>
      <c r="H45" s="96">
        <v>1</v>
      </c>
      <c r="I45" s="125">
        <v>2</v>
      </c>
      <c r="J45" s="125">
        <v>2</v>
      </c>
      <c r="K45" s="126">
        <v>2774.64</v>
      </c>
      <c r="L45" s="126">
        <v>2774.64</v>
      </c>
      <c r="M45" s="127"/>
      <c r="N45" s="97"/>
      <c r="O45" s="128"/>
      <c r="P45" s="128"/>
      <c r="Q45" s="84"/>
      <c r="R45" s="18"/>
    </row>
    <row r="46" spans="1:1021" ht="15" customHeight="1">
      <c r="A46" s="10">
        <v>37</v>
      </c>
      <c r="B46" s="21" t="s">
        <v>57</v>
      </c>
      <c r="C46" s="14" t="s">
        <v>19</v>
      </c>
      <c r="D46" s="10"/>
      <c r="E46" s="21" t="s">
        <v>58</v>
      </c>
      <c r="F46" s="23"/>
      <c r="G46" s="19" t="s">
        <v>22</v>
      </c>
      <c r="H46" s="92">
        <v>3</v>
      </c>
      <c r="I46" s="87"/>
      <c r="J46" s="87"/>
      <c r="K46" s="87"/>
      <c r="L46" s="87"/>
      <c r="M46" s="87">
        <f>K46-L46</f>
        <v>0</v>
      </c>
      <c r="N46" s="87"/>
      <c r="O46" s="87"/>
      <c r="P46" s="87"/>
      <c r="Q46" s="90">
        <f>O46-P46</f>
        <v>0</v>
      </c>
      <c r="R46" s="20"/>
      <c r="S46" s="20"/>
      <c r="T46" s="18"/>
      <c r="U46" s="2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</row>
    <row r="47" spans="1:1021" ht="15" customHeight="1">
      <c r="A47" s="10">
        <v>38</v>
      </c>
      <c r="B47" s="21" t="s">
        <v>57</v>
      </c>
      <c r="C47" s="14"/>
      <c r="D47" s="10"/>
      <c r="E47" s="21"/>
      <c r="F47" s="22"/>
      <c r="G47" s="19" t="s">
        <v>25</v>
      </c>
      <c r="H47" s="80"/>
      <c r="I47" s="84"/>
      <c r="J47" s="84"/>
      <c r="K47" s="84"/>
      <c r="L47" s="84"/>
      <c r="M47" s="84"/>
      <c r="N47" s="83"/>
      <c r="O47" s="129"/>
      <c r="P47" s="129"/>
      <c r="Q47" s="84"/>
      <c r="R47" s="18"/>
    </row>
    <row r="48" spans="1:1021" ht="15" customHeight="1">
      <c r="A48" s="10">
        <v>39</v>
      </c>
      <c r="B48" s="21" t="s">
        <v>59</v>
      </c>
      <c r="C48" s="14"/>
      <c r="D48" s="10"/>
      <c r="E48" s="21"/>
      <c r="F48" s="22"/>
      <c r="G48" s="19" t="s">
        <v>21</v>
      </c>
      <c r="H48" s="80"/>
      <c r="I48" s="130"/>
      <c r="J48" s="130"/>
      <c r="K48" s="131"/>
      <c r="L48" s="131"/>
      <c r="M48" s="130"/>
      <c r="N48" s="132"/>
      <c r="O48" s="133"/>
      <c r="P48" s="133"/>
      <c r="Q48" s="132"/>
    </row>
    <row r="49" spans="1:1021" ht="15" customHeight="1">
      <c r="A49" s="10">
        <v>40</v>
      </c>
      <c r="B49" s="21" t="s">
        <v>60</v>
      </c>
      <c r="C49" s="14" t="s">
        <v>19</v>
      </c>
      <c r="D49" s="10"/>
      <c r="E49" s="21" t="s">
        <v>58</v>
      </c>
      <c r="F49" s="23"/>
      <c r="G49" s="19" t="s">
        <v>22</v>
      </c>
      <c r="H49" s="92">
        <v>4</v>
      </c>
      <c r="I49" s="87"/>
      <c r="J49" s="87"/>
      <c r="K49" s="87"/>
      <c r="L49" s="87"/>
      <c r="M49" s="87">
        <f>K49-L49</f>
        <v>0</v>
      </c>
      <c r="N49" s="87"/>
      <c r="O49" s="87"/>
      <c r="P49" s="87"/>
      <c r="Q49" s="90">
        <f>O49-P49</f>
        <v>0</v>
      </c>
      <c r="R49" s="20"/>
      <c r="S49" s="20"/>
      <c r="U49" s="20"/>
    </row>
    <row r="50" spans="1:1021" ht="15" customHeight="1">
      <c r="A50" s="10">
        <v>41</v>
      </c>
      <c r="B50" s="21" t="s">
        <v>60</v>
      </c>
      <c r="C50" s="14" t="s">
        <v>19</v>
      </c>
      <c r="D50" s="10"/>
      <c r="E50" s="21" t="s">
        <v>58</v>
      </c>
      <c r="F50" s="22"/>
      <c r="G50" s="19" t="s">
        <v>47</v>
      </c>
      <c r="H50" s="80"/>
      <c r="I50" s="134"/>
      <c r="J50" s="134"/>
      <c r="K50" s="135"/>
      <c r="L50" s="135"/>
      <c r="M50" s="134"/>
      <c r="N50" s="134"/>
      <c r="O50" s="136"/>
      <c r="P50" s="136"/>
      <c r="Q50" s="137"/>
    </row>
    <row r="51" spans="1:1021" ht="15" customHeight="1">
      <c r="A51" s="10"/>
      <c r="B51" s="21" t="s">
        <v>241</v>
      </c>
      <c r="C51" s="14"/>
      <c r="D51" s="10"/>
      <c r="E51" s="21"/>
      <c r="F51" s="22"/>
      <c r="G51" s="19" t="s">
        <v>25</v>
      </c>
      <c r="H51" s="80">
        <v>1</v>
      </c>
      <c r="I51" s="134"/>
      <c r="J51" s="134"/>
      <c r="K51" s="135"/>
      <c r="L51" s="135"/>
      <c r="M51" s="134"/>
      <c r="N51" s="134"/>
      <c r="O51" s="211"/>
      <c r="P51" s="136"/>
      <c r="Q51" s="137"/>
    </row>
    <row r="52" spans="1:1021" ht="15" customHeight="1">
      <c r="A52" s="10">
        <v>42</v>
      </c>
      <c r="B52" s="34" t="s">
        <v>60</v>
      </c>
      <c r="C52" s="14"/>
      <c r="D52" s="10"/>
      <c r="E52" s="21"/>
      <c r="F52" s="22"/>
      <c r="G52" s="19" t="s">
        <v>25</v>
      </c>
      <c r="H52" s="80">
        <v>1</v>
      </c>
      <c r="I52" s="83"/>
      <c r="J52" s="83"/>
      <c r="K52" s="94"/>
      <c r="L52" s="94"/>
      <c r="M52" s="84"/>
      <c r="N52" s="83"/>
      <c r="O52" s="122"/>
      <c r="P52" s="83"/>
      <c r="Q52" s="84"/>
    </row>
    <row r="53" spans="1:1021" ht="15" customHeight="1">
      <c r="A53" s="10">
        <v>43</v>
      </c>
      <c r="B53" s="21" t="s">
        <v>61</v>
      </c>
      <c r="C53" s="14"/>
      <c r="D53" s="10"/>
      <c r="E53" s="21"/>
      <c r="F53" s="22"/>
      <c r="G53" s="19" t="s">
        <v>22</v>
      </c>
      <c r="H53" s="92"/>
      <c r="I53" s="87"/>
      <c r="J53" s="87"/>
      <c r="K53" s="87"/>
      <c r="L53" s="87"/>
      <c r="M53" s="87">
        <f>K53-L53</f>
        <v>0</v>
      </c>
      <c r="N53" s="101"/>
      <c r="O53" s="102"/>
      <c r="P53" s="102"/>
      <c r="Q53" s="90">
        <f>O53-P53</f>
        <v>0</v>
      </c>
      <c r="R53" s="20"/>
      <c r="S53" s="20"/>
      <c r="U53" s="20"/>
    </row>
    <row r="54" spans="1:1021" s="18" customFormat="1" ht="15" customHeight="1">
      <c r="A54" s="10">
        <v>44</v>
      </c>
      <c r="B54" s="21" t="s">
        <v>61</v>
      </c>
      <c r="C54" s="14"/>
      <c r="D54" s="10"/>
      <c r="E54" s="35"/>
      <c r="F54" s="22"/>
      <c r="G54" s="19" t="s">
        <v>25</v>
      </c>
      <c r="H54" s="80"/>
      <c r="I54" s="104"/>
      <c r="J54" s="104"/>
      <c r="K54" s="104"/>
      <c r="L54" s="104"/>
      <c r="M54" s="104"/>
      <c r="N54" s="104"/>
      <c r="O54" s="121"/>
      <c r="P54" s="121"/>
      <c r="Q54" s="104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</row>
    <row r="55" spans="1:1021" s="18" customFormat="1" ht="15" customHeight="1">
      <c r="A55" s="10">
        <v>45</v>
      </c>
      <c r="B55" s="21" t="s">
        <v>62</v>
      </c>
      <c r="C55" s="14" t="s">
        <v>19</v>
      </c>
      <c r="D55" s="10"/>
      <c r="E55" s="35" t="s">
        <v>63</v>
      </c>
      <c r="F55" s="22"/>
      <c r="G55" s="19" t="s">
        <v>22</v>
      </c>
      <c r="H55" s="92">
        <v>6</v>
      </c>
      <c r="I55" s="87"/>
      <c r="J55" s="87"/>
      <c r="K55" s="87"/>
      <c r="L55" s="87"/>
      <c r="M55" s="87">
        <f>K55-L55</f>
        <v>0</v>
      </c>
      <c r="N55" s="87"/>
      <c r="O55" s="87"/>
      <c r="P55" s="87"/>
      <c r="Q55" s="90">
        <f>O55-P55</f>
        <v>0</v>
      </c>
      <c r="R55" s="20"/>
      <c r="S55" s="20"/>
      <c r="T55" s="3"/>
      <c r="U55" s="20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ht="15" customHeight="1">
      <c r="A56" s="10">
        <v>46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25</v>
      </c>
      <c r="H56" s="80">
        <v>1</v>
      </c>
      <c r="I56" s="104"/>
      <c r="J56" s="104"/>
      <c r="K56" s="104"/>
      <c r="L56" s="104"/>
      <c r="M56" s="104"/>
      <c r="N56" s="104"/>
      <c r="O56" s="121"/>
      <c r="P56" s="121"/>
      <c r="Q56" s="104"/>
    </row>
    <row r="57" spans="1:1021" ht="15" customHeight="1">
      <c r="A57" s="10">
        <v>47</v>
      </c>
      <c r="B57" s="21" t="s">
        <v>64</v>
      </c>
      <c r="C57" s="14" t="s">
        <v>19</v>
      </c>
      <c r="D57" s="10"/>
      <c r="E57" s="21" t="s">
        <v>24</v>
      </c>
      <c r="F57" s="23"/>
      <c r="G57" s="19" t="s">
        <v>22</v>
      </c>
      <c r="H57" s="92"/>
      <c r="I57" s="87"/>
      <c r="J57" s="87"/>
      <c r="K57" s="87"/>
      <c r="L57" s="87"/>
      <c r="M57" s="87">
        <f t="shared" ref="M57:M58" si="7">K57-L57</f>
        <v>0</v>
      </c>
      <c r="N57" s="87"/>
      <c r="O57" s="93"/>
      <c r="P57" s="93"/>
      <c r="Q57" s="90">
        <f t="shared" ref="Q57:Q58" si="8">O57-P57</f>
        <v>0</v>
      </c>
      <c r="R57" s="20"/>
      <c r="S57" s="20"/>
      <c r="U57" s="20"/>
    </row>
    <row r="58" spans="1:1021" ht="15" customHeight="1">
      <c r="A58" s="10">
        <v>48</v>
      </c>
      <c r="B58" s="21" t="s">
        <v>65</v>
      </c>
      <c r="C58" s="14" t="s">
        <v>19</v>
      </c>
      <c r="D58" s="10"/>
      <c r="E58" s="21" t="s">
        <v>66</v>
      </c>
      <c r="F58" s="22"/>
      <c r="G58" s="19" t="s">
        <v>22</v>
      </c>
      <c r="H58" s="92">
        <v>16</v>
      </c>
      <c r="I58" s="101"/>
      <c r="J58" s="101"/>
      <c r="K58" s="101"/>
      <c r="L58" s="101"/>
      <c r="M58" s="87">
        <f t="shared" si="7"/>
        <v>0</v>
      </c>
      <c r="N58" s="101">
        <v>45</v>
      </c>
      <c r="O58" s="102">
        <f>4091.91+28497.82+58640.29</f>
        <v>91230.02</v>
      </c>
      <c r="P58" s="102">
        <f>4091.91+28497.82+58640.29</f>
        <v>91230.02</v>
      </c>
      <c r="Q58" s="90">
        <f t="shared" si="8"/>
        <v>0</v>
      </c>
      <c r="R58" s="20"/>
      <c r="S58" s="20"/>
      <c r="U58" s="20"/>
    </row>
    <row r="59" spans="1:1021" s="3" customFormat="1" ht="15" customHeight="1">
      <c r="A59" s="10">
        <v>49</v>
      </c>
      <c r="B59" s="21" t="s">
        <v>67</v>
      </c>
      <c r="C59" s="14"/>
      <c r="D59" s="10"/>
      <c r="E59" s="21"/>
      <c r="F59" s="22"/>
      <c r="G59" s="19" t="s">
        <v>25</v>
      </c>
      <c r="H59" s="80"/>
      <c r="I59" s="84"/>
      <c r="J59" s="84"/>
      <c r="K59" s="138"/>
      <c r="L59" s="138"/>
      <c r="M59" s="84"/>
      <c r="N59" s="84"/>
      <c r="O59" s="95"/>
      <c r="P59" s="84"/>
      <c r="Q59" s="84"/>
    </row>
    <row r="60" spans="1:1021" ht="15" customHeight="1">
      <c r="A60" s="10">
        <v>50</v>
      </c>
      <c r="B60" s="36" t="s">
        <v>68</v>
      </c>
      <c r="C60" s="14" t="s">
        <v>54</v>
      </c>
      <c r="D60" s="10" t="s">
        <v>69</v>
      </c>
      <c r="E60" s="21" t="s">
        <v>24</v>
      </c>
      <c r="F60" s="23"/>
      <c r="G60" s="19" t="s">
        <v>22</v>
      </c>
      <c r="H60" s="139"/>
      <c r="I60" s="140"/>
      <c r="J60" s="140"/>
      <c r="K60" s="140"/>
      <c r="L60" s="140"/>
      <c r="M60" s="87">
        <f>K60-L60</f>
        <v>0</v>
      </c>
      <c r="N60" s="140">
        <v>1</v>
      </c>
      <c r="O60" s="141">
        <v>1404.9</v>
      </c>
      <c r="P60" s="141">
        <v>1404.9</v>
      </c>
      <c r="Q60" s="90">
        <f>O60-P60</f>
        <v>0</v>
      </c>
      <c r="R60" s="20"/>
      <c r="S60" s="20"/>
      <c r="U60" s="20"/>
    </row>
    <row r="61" spans="1:1021" ht="15" customHeight="1">
      <c r="A61" s="10">
        <v>51</v>
      </c>
      <c r="B61" s="21" t="s">
        <v>68</v>
      </c>
      <c r="C61" s="14"/>
      <c r="D61" s="10"/>
      <c r="E61" s="21"/>
      <c r="F61" s="22"/>
      <c r="G61" s="19" t="s">
        <v>25</v>
      </c>
      <c r="H61" s="80"/>
      <c r="I61" s="84"/>
      <c r="J61" s="84"/>
      <c r="K61" s="84"/>
      <c r="L61" s="84"/>
      <c r="M61" s="84"/>
      <c r="N61" s="142"/>
      <c r="O61" s="142"/>
      <c r="P61" s="142"/>
      <c r="Q61" s="84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</row>
    <row r="62" spans="1:1021" ht="15" customHeight="1">
      <c r="A62" s="10">
        <v>52</v>
      </c>
      <c r="B62" s="21" t="s">
        <v>70</v>
      </c>
      <c r="C62" s="14"/>
      <c r="D62" s="10"/>
      <c r="E62" s="21"/>
      <c r="F62" s="22"/>
      <c r="G62" s="19" t="s">
        <v>21</v>
      </c>
      <c r="H62" s="80"/>
      <c r="I62" s="127"/>
      <c r="J62" s="127"/>
      <c r="K62" s="143"/>
      <c r="L62" s="143"/>
      <c r="M62" s="127"/>
      <c r="N62" s="84"/>
      <c r="O62" s="95"/>
      <c r="P62" s="95"/>
      <c r="Q62" s="84"/>
      <c r="R62" s="18"/>
    </row>
    <row r="63" spans="1:1021" ht="15" customHeight="1">
      <c r="A63" s="10">
        <v>53</v>
      </c>
      <c r="B63" s="21" t="s">
        <v>71</v>
      </c>
      <c r="C63" s="14" t="s">
        <v>19</v>
      </c>
      <c r="D63" s="10"/>
      <c r="E63" s="21" t="s">
        <v>20</v>
      </c>
      <c r="F63" s="23"/>
      <c r="G63" s="19" t="s">
        <v>22</v>
      </c>
      <c r="H63" s="92">
        <v>5</v>
      </c>
      <c r="I63" s="87"/>
      <c r="J63" s="87"/>
      <c r="K63" s="87"/>
      <c r="L63" s="87"/>
      <c r="M63" s="87">
        <f t="shared" ref="M63:M64" si="9">K63-L63</f>
        <v>0</v>
      </c>
      <c r="N63" s="87"/>
      <c r="O63" s="93"/>
      <c r="P63" s="93"/>
      <c r="Q63" s="90">
        <f t="shared" ref="Q63:Q64" si="10">O63-P63</f>
        <v>0</v>
      </c>
      <c r="R63" s="20"/>
      <c r="S63" s="20"/>
      <c r="U63" s="20"/>
    </row>
    <row r="64" spans="1:1021" ht="15" customHeight="1">
      <c r="A64" s="10">
        <v>54</v>
      </c>
      <c r="B64" s="21" t="s">
        <v>72</v>
      </c>
      <c r="C64" s="14" t="s">
        <v>19</v>
      </c>
      <c r="D64" s="10"/>
      <c r="E64" s="21" t="s">
        <v>24</v>
      </c>
      <c r="F64" s="22"/>
      <c r="G64" s="19" t="s">
        <v>22</v>
      </c>
      <c r="H64" s="92">
        <v>4</v>
      </c>
      <c r="I64" s="87"/>
      <c r="J64" s="87"/>
      <c r="K64" s="87"/>
      <c r="L64" s="87"/>
      <c r="M64" s="87">
        <f t="shared" si="9"/>
        <v>0</v>
      </c>
      <c r="N64" s="87"/>
      <c r="O64" s="93"/>
      <c r="P64" s="93"/>
      <c r="Q64" s="90">
        <f t="shared" si="10"/>
        <v>0</v>
      </c>
      <c r="R64" s="20"/>
      <c r="S64" s="20"/>
      <c r="U64" s="20"/>
    </row>
    <row r="65" spans="1:1021" s="3" customFormat="1" ht="15" customHeight="1">
      <c r="A65" s="10">
        <v>55</v>
      </c>
      <c r="B65" s="29" t="s">
        <v>72</v>
      </c>
      <c r="C65" s="14"/>
      <c r="D65" s="10"/>
      <c r="E65" s="21"/>
      <c r="F65" s="22"/>
      <c r="G65" s="19" t="s">
        <v>25</v>
      </c>
      <c r="H65" s="80"/>
      <c r="I65" s="104"/>
      <c r="J65" s="104"/>
      <c r="K65" s="104"/>
      <c r="L65" s="104"/>
      <c r="M65" s="104"/>
      <c r="N65" s="104"/>
      <c r="O65" s="121"/>
      <c r="P65" s="121"/>
      <c r="Q65" s="104"/>
    </row>
    <row r="66" spans="1:1021" ht="15" customHeight="1">
      <c r="A66" s="10">
        <v>56</v>
      </c>
      <c r="B66" s="21" t="s">
        <v>73</v>
      </c>
      <c r="C66" s="14"/>
      <c r="D66" s="10"/>
      <c r="E66" s="21"/>
      <c r="F66" s="23"/>
      <c r="G66" s="19" t="s">
        <v>25</v>
      </c>
      <c r="H66" s="96">
        <v>9</v>
      </c>
      <c r="I66" s="97"/>
      <c r="J66" s="97"/>
      <c r="K66" s="97"/>
      <c r="L66" s="97"/>
      <c r="M66" s="84"/>
      <c r="N66" s="97"/>
      <c r="O66" s="128"/>
      <c r="P66" s="128"/>
      <c r="Q66" s="13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</row>
    <row r="67" spans="1:1021" ht="15" customHeight="1">
      <c r="A67" s="10">
        <v>57</v>
      </c>
      <c r="B67" s="21" t="s">
        <v>74</v>
      </c>
      <c r="C67" s="14" t="s">
        <v>54</v>
      </c>
      <c r="D67" s="10"/>
      <c r="E67" s="21" t="s">
        <v>20</v>
      </c>
      <c r="F67" s="23"/>
      <c r="G67" s="19" t="s">
        <v>22</v>
      </c>
      <c r="H67" s="92"/>
      <c r="I67" s="87"/>
      <c r="J67" s="87"/>
      <c r="K67" s="87"/>
      <c r="L67" s="87"/>
      <c r="M67" s="87">
        <f>K67-L67</f>
        <v>0</v>
      </c>
      <c r="N67" s="87"/>
      <c r="O67" s="87"/>
      <c r="P67" s="87"/>
      <c r="Q67" s="90">
        <f>O67-P67</f>
        <v>0</v>
      </c>
      <c r="R67" s="20"/>
      <c r="S67" s="20"/>
      <c r="U67" s="20"/>
    </row>
    <row r="68" spans="1:1021" ht="15" customHeight="1">
      <c r="A68" s="10">
        <v>58</v>
      </c>
      <c r="B68" s="34" t="s">
        <v>74</v>
      </c>
      <c r="C68" s="14" t="s">
        <v>54</v>
      </c>
      <c r="D68" s="10"/>
      <c r="E68" s="21" t="s">
        <v>20</v>
      </c>
      <c r="F68" s="22"/>
      <c r="G68" s="19" t="s">
        <v>21</v>
      </c>
      <c r="H68" s="80"/>
      <c r="I68" s="115"/>
      <c r="J68" s="115"/>
      <c r="K68" s="120"/>
      <c r="L68" s="120"/>
      <c r="M68" s="115"/>
      <c r="N68" s="83"/>
      <c r="O68" s="122"/>
      <c r="P68" s="122"/>
      <c r="Q68" s="84"/>
      <c r="R68" s="18"/>
    </row>
    <row r="69" spans="1:1021" ht="15" customHeight="1">
      <c r="A69" s="10">
        <v>59</v>
      </c>
      <c r="B69" s="21" t="s">
        <v>75</v>
      </c>
      <c r="C69" s="14"/>
      <c r="D69" s="10"/>
      <c r="E69" s="21" t="s">
        <v>24</v>
      </c>
      <c r="F69" s="23"/>
      <c r="G69" s="19" t="s">
        <v>22</v>
      </c>
      <c r="H69" s="92"/>
      <c r="I69" s="101"/>
      <c r="J69" s="101"/>
      <c r="K69" s="101"/>
      <c r="L69" s="101"/>
      <c r="M69" s="87">
        <f>K69-L69</f>
        <v>0</v>
      </c>
      <c r="N69" s="101"/>
      <c r="O69" s="144"/>
      <c r="P69" s="144"/>
      <c r="Q69" s="90">
        <f>O69-P69</f>
        <v>0</v>
      </c>
      <c r="R69" s="20"/>
      <c r="S69" s="20"/>
      <c r="U69" s="20"/>
    </row>
    <row r="70" spans="1:1021" ht="15" customHeight="1">
      <c r="A70" s="10">
        <v>60</v>
      </c>
      <c r="B70" s="21" t="s">
        <v>75</v>
      </c>
      <c r="C70" s="14" t="s">
        <v>19</v>
      </c>
      <c r="D70" s="21"/>
      <c r="E70" s="21" t="s">
        <v>24</v>
      </c>
      <c r="F70" s="21"/>
      <c r="G70" s="19" t="s">
        <v>25</v>
      </c>
      <c r="H70" s="80"/>
      <c r="I70" s="84"/>
      <c r="J70" s="84"/>
      <c r="K70" s="94"/>
      <c r="L70" s="94"/>
      <c r="M70" s="84"/>
      <c r="N70" s="84"/>
      <c r="O70" s="95"/>
      <c r="P70" s="95"/>
      <c r="Q70" s="84"/>
      <c r="R70" s="18"/>
    </row>
    <row r="71" spans="1:1021" ht="15" customHeight="1">
      <c r="A71" s="10">
        <v>61</v>
      </c>
      <c r="B71" s="21" t="s">
        <v>76</v>
      </c>
      <c r="C71" s="14" t="s">
        <v>19</v>
      </c>
      <c r="D71" s="10"/>
      <c r="E71" s="21" t="s">
        <v>58</v>
      </c>
      <c r="F71" s="23"/>
      <c r="G71" s="19" t="s">
        <v>22</v>
      </c>
      <c r="H71" s="92">
        <v>4</v>
      </c>
      <c r="I71" s="87"/>
      <c r="J71" s="87"/>
      <c r="K71" s="87"/>
      <c r="L71" s="87"/>
      <c r="M71" s="87">
        <f>K71-L71</f>
        <v>0</v>
      </c>
      <c r="N71" s="109">
        <v>40</v>
      </c>
      <c r="O71" s="145">
        <f>26721.2+80048.76</f>
        <v>106769.95999999999</v>
      </c>
      <c r="P71" s="145">
        <f>26721.2+80048.76</f>
        <v>106769.95999999999</v>
      </c>
      <c r="Q71" s="90">
        <f>O71-P71</f>
        <v>0</v>
      </c>
      <c r="R71" s="20"/>
      <c r="S71" s="20"/>
      <c r="U71" s="20"/>
    </row>
    <row r="72" spans="1:1021" s="3" customFormat="1" ht="15" customHeight="1">
      <c r="A72" s="10">
        <v>62</v>
      </c>
      <c r="B72" s="37" t="s">
        <v>76</v>
      </c>
      <c r="C72" s="14" t="s">
        <v>19</v>
      </c>
      <c r="D72" s="10"/>
      <c r="E72" s="21" t="s">
        <v>58</v>
      </c>
      <c r="F72" s="22"/>
      <c r="G72" s="19" t="s">
        <v>47</v>
      </c>
      <c r="H72" s="80"/>
      <c r="I72" s="84"/>
      <c r="J72" s="84"/>
      <c r="K72" s="84"/>
      <c r="L72" s="84"/>
      <c r="M72" s="84"/>
      <c r="N72" s="82">
        <v>2</v>
      </c>
      <c r="O72" s="129"/>
      <c r="P72" s="129"/>
      <c r="Q72" s="84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</row>
    <row r="73" spans="1:1021" ht="15" customHeight="1">
      <c r="A73" s="10">
        <v>63</v>
      </c>
      <c r="B73" s="21" t="s">
        <v>76</v>
      </c>
      <c r="C73" s="14" t="s">
        <v>19</v>
      </c>
      <c r="D73" s="10"/>
      <c r="E73" s="21" t="s">
        <v>58</v>
      </c>
      <c r="F73" s="22"/>
      <c r="G73" s="19" t="s">
        <v>25</v>
      </c>
      <c r="H73" s="80">
        <v>1</v>
      </c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64</v>
      </c>
      <c r="B74" s="21" t="s">
        <v>77</v>
      </c>
      <c r="C74" s="14" t="s">
        <v>19</v>
      </c>
      <c r="D74" s="10"/>
      <c r="E74" s="21" t="s">
        <v>78</v>
      </c>
      <c r="F74" s="23"/>
      <c r="G74" s="19" t="s">
        <v>22</v>
      </c>
      <c r="H74" s="92">
        <v>4</v>
      </c>
      <c r="I74" s="87"/>
      <c r="J74" s="87"/>
      <c r="K74" s="87"/>
      <c r="L74" s="87"/>
      <c r="M74" s="87">
        <f t="shared" ref="M74:M76" si="11">K74-L74</f>
        <v>0</v>
      </c>
      <c r="N74" s="146">
        <v>28</v>
      </c>
      <c r="O74" s="147">
        <f>21359.31+8251.48+52867.8</f>
        <v>82478.59</v>
      </c>
      <c r="P74" s="147">
        <f>21359.31+8251.48+52867.8</f>
        <v>82478.59</v>
      </c>
      <c r="Q74" s="90">
        <f t="shared" ref="Q74:Q76" si="12">O74-P74</f>
        <v>0</v>
      </c>
      <c r="R74" s="20"/>
      <c r="S74" s="20"/>
      <c r="U74" s="20"/>
    </row>
    <row r="75" spans="1:1021" ht="15" customHeight="1">
      <c r="A75" s="10">
        <v>65</v>
      </c>
      <c r="B75" s="21" t="s">
        <v>79</v>
      </c>
      <c r="C75" s="14"/>
      <c r="D75" s="10"/>
      <c r="E75" s="21"/>
      <c r="F75" s="23"/>
      <c r="G75" s="19" t="s">
        <v>22</v>
      </c>
      <c r="H75" s="92"/>
      <c r="I75" s="87"/>
      <c r="J75" s="87"/>
      <c r="K75" s="87"/>
      <c r="L75" s="87"/>
      <c r="M75" s="87">
        <f t="shared" si="11"/>
        <v>0</v>
      </c>
      <c r="N75" s="146"/>
      <c r="O75" s="146"/>
      <c r="P75" s="146"/>
      <c r="Q75" s="90">
        <f t="shared" si="12"/>
        <v>0</v>
      </c>
      <c r="R75" s="20"/>
      <c r="S75" s="20"/>
      <c r="U75" s="20"/>
    </row>
    <row r="76" spans="1:1021" s="3" customFormat="1" ht="15" customHeight="1">
      <c r="A76" s="10">
        <v>66</v>
      </c>
      <c r="B76" s="21" t="s">
        <v>80</v>
      </c>
      <c r="C76" s="14" t="s">
        <v>19</v>
      </c>
      <c r="D76" s="10"/>
      <c r="E76" s="21" t="s">
        <v>43</v>
      </c>
      <c r="F76" s="23"/>
      <c r="G76" s="19" t="s">
        <v>22</v>
      </c>
      <c r="H76" s="92">
        <v>1</v>
      </c>
      <c r="I76" s="87"/>
      <c r="J76" s="87"/>
      <c r="K76" s="87"/>
      <c r="L76" s="87"/>
      <c r="M76" s="87">
        <f t="shared" si="11"/>
        <v>0</v>
      </c>
      <c r="N76" s="146"/>
      <c r="O76" s="147"/>
      <c r="P76" s="147"/>
      <c r="Q76" s="90">
        <f t="shared" si="12"/>
        <v>0</v>
      </c>
      <c r="R76" s="20"/>
      <c r="S76" s="20"/>
      <c r="U76" s="20"/>
    </row>
    <row r="77" spans="1:1021" ht="15" customHeight="1">
      <c r="A77" s="10">
        <v>67</v>
      </c>
      <c r="B77" s="21" t="s">
        <v>80</v>
      </c>
      <c r="C77" s="14" t="s">
        <v>19</v>
      </c>
      <c r="D77" s="10"/>
      <c r="E77" s="21" t="s">
        <v>43</v>
      </c>
      <c r="F77" s="22"/>
      <c r="G77" s="19" t="s">
        <v>44</v>
      </c>
      <c r="H77" s="80">
        <v>1</v>
      </c>
      <c r="I77" s="105"/>
      <c r="J77" s="105"/>
      <c r="K77" s="104"/>
      <c r="L77" s="106"/>
      <c r="M77" s="105"/>
      <c r="N77" s="107"/>
      <c r="O77" s="108"/>
      <c r="P77" s="108"/>
      <c r="Q77" s="107"/>
      <c r="R77" s="18"/>
    </row>
    <row r="78" spans="1:1021" s="3" customFormat="1" ht="15" customHeight="1">
      <c r="A78" s="10">
        <v>68</v>
      </c>
      <c r="B78" s="21" t="s">
        <v>81</v>
      </c>
      <c r="C78" s="14" t="s">
        <v>19</v>
      </c>
      <c r="D78" s="10"/>
      <c r="E78" s="21" t="s">
        <v>36</v>
      </c>
      <c r="F78" s="22"/>
      <c r="G78" s="19" t="s">
        <v>22</v>
      </c>
      <c r="H78" s="92">
        <v>3</v>
      </c>
      <c r="I78" s="87"/>
      <c r="J78" s="87"/>
      <c r="K78" s="87"/>
      <c r="L78" s="87"/>
      <c r="M78" s="87">
        <f t="shared" ref="M78:M80" si="13">K78-L78</f>
        <v>0</v>
      </c>
      <c r="N78" s="87"/>
      <c r="O78" s="93"/>
      <c r="P78" s="93"/>
      <c r="Q78" s="90">
        <f t="shared" ref="Q78:Q80" si="14">O78-P78</f>
        <v>0</v>
      </c>
      <c r="R78" s="20"/>
      <c r="S78" s="20"/>
      <c r="U78" s="20"/>
    </row>
    <row r="79" spans="1:1021" ht="15" customHeight="1">
      <c r="A79" s="10">
        <v>69</v>
      </c>
      <c r="B79" s="21" t="s">
        <v>82</v>
      </c>
      <c r="C79" s="14" t="s">
        <v>19</v>
      </c>
      <c r="D79" s="10"/>
      <c r="E79" s="21" t="s">
        <v>24</v>
      </c>
      <c r="F79" s="23"/>
      <c r="G79" s="19" t="s">
        <v>22</v>
      </c>
      <c r="H79" s="92"/>
      <c r="I79" s="87"/>
      <c r="J79" s="87"/>
      <c r="K79" s="90"/>
      <c r="L79" s="90"/>
      <c r="M79" s="87">
        <f t="shared" si="13"/>
        <v>0</v>
      </c>
      <c r="N79" s="87">
        <v>9</v>
      </c>
      <c r="O79" s="90">
        <v>12065.88</v>
      </c>
      <c r="P79" s="90"/>
      <c r="Q79" s="90">
        <f t="shared" si="14"/>
        <v>12065.88</v>
      </c>
      <c r="R79" s="20"/>
      <c r="S79" s="20"/>
      <c r="U79" s="20"/>
    </row>
    <row r="80" spans="1:1021" ht="15" customHeight="1">
      <c r="A80" s="10">
        <v>70</v>
      </c>
      <c r="B80" s="21" t="s">
        <v>83</v>
      </c>
      <c r="C80" s="14" t="s">
        <v>54</v>
      </c>
      <c r="D80" s="10" t="s">
        <v>69</v>
      </c>
      <c r="E80" s="21" t="s">
        <v>24</v>
      </c>
      <c r="F80" s="23"/>
      <c r="G80" s="19" t="s">
        <v>22</v>
      </c>
      <c r="H80" s="92">
        <v>3</v>
      </c>
      <c r="I80" s="87"/>
      <c r="J80" s="87"/>
      <c r="K80" s="87"/>
      <c r="L80" s="87"/>
      <c r="M80" s="87">
        <f t="shared" si="13"/>
        <v>0</v>
      </c>
      <c r="N80" s="87">
        <v>1</v>
      </c>
      <c r="O80" s="87">
        <v>9471.4599999999991</v>
      </c>
      <c r="P80" s="87"/>
      <c r="Q80" s="90">
        <f t="shared" si="14"/>
        <v>9471.4599999999991</v>
      </c>
      <c r="R80" s="20"/>
      <c r="S80" s="20"/>
      <c r="U80" s="20"/>
    </row>
    <row r="81" spans="1:21" s="3" customFormat="1" ht="15" customHeight="1">
      <c r="A81" s="10">
        <v>71</v>
      </c>
      <c r="B81" s="21" t="s">
        <v>83</v>
      </c>
      <c r="C81" s="14" t="s">
        <v>54</v>
      </c>
      <c r="D81" s="10" t="s">
        <v>69</v>
      </c>
      <c r="E81" s="21" t="s">
        <v>24</v>
      </c>
      <c r="F81" s="22"/>
      <c r="G81" s="19" t="s">
        <v>25</v>
      </c>
      <c r="H81" s="80">
        <v>1</v>
      </c>
      <c r="I81" s="84"/>
      <c r="J81" s="84"/>
      <c r="K81" s="94"/>
      <c r="L81" s="94"/>
      <c r="M81" s="84"/>
      <c r="N81" s="84"/>
      <c r="O81" s="95"/>
      <c r="P81" s="95"/>
      <c r="Q81" s="84"/>
    </row>
    <row r="82" spans="1:21" s="3" customFormat="1" ht="15" customHeight="1">
      <c r="A82" s="10">
        <v>72</v>
      </c>
      <c r="B82" s="29" t="s">
        <v>84</v>
      </c>
      <c r="C82" s="14" t="s">
        <v>19</v>
      </c>
      <c r="D82" s="10"/>
      <c r="E82" s="21" t="s">
        <v>85</v>
      </c>
      <c r="F82" s="22"/>
      <c r="G82" s="19" t="s">
        <v>47</v>
      </c>
      <c r="H82" s="80">
        <v>2</v>
      </c>
      <c r="I82" s="84"/>
      <c r="J82" s="84"/>
      <c r="K82" s="84"/>
      <c r="L82" s="84"/>
      <c r="M82" s="84"/>
      <c r="N82" s="84">
        <v>3</v>
      </c>
      <c r="O82" s="95">
        <v>7176.6</v>
      </c>
      <c r="P82" s="95">
        <v>7176.6</v>
      </c>
      <c r="Q82" s="84">
        <v>0</v>
      </c>
    </row>
    <row r="83" spans="1:21" s="3" customFormat="1" ht="15" customHeight="1">
      <c r="A83" s="10">
        <v>73</v>
      </c>
      <c r="B83" s="29" t="s">
        <v>84</v>
      </c>
      <c r="C83" s="14" t="s">
        <v>19</v>
      </c>
      <c r="D83" s="10"/>
      <c r="E83" s="21" t="s">
        <v>85</v>
      </c>
      <c r="F83" s="22"/>
      <c r="G83" s="19" t="s">
        <v>22</v>
      </c>
      <c r="H83" s="92">
        <v>20</v>
      </c>
      <c r="I83" s="87"/>
      <c r="J83" s="87"/>
      <c r="K83" s="87"/>
      <c r="L83" s="87"/>
      <c r="M83" s="87">
        <f t="shared" ref="M83:M84" si="15">K83-L83</f>
        <v>0</v>
      </c>
      <c r="N83" s="87"/>
      <c r="O83" s="87"/>
      <c r="P83" s="87"/>
      <c r="Q83" s="90">
        <f t="shared" ref="Q83:Q84" si="16">O83-P83</f>
        <v>0</v>
      </c>
      <c r="R83" s="20"/>
      <c r="S83" s="20"/>
      <c r="U83" s="20"/>
    </row>
    <row r="84" spans="1:21" s="3" customFormat="1" ht="15" customHeight="1">
      <c r="A84" s="10">
        <v>74</v>
      </c>
      <c r="B84" s="21" t="s">
        <v>86</v>
      </c>
      <c r="C84" s="14" t="s">
        <v>19</v>
      </c>
      <c r="D84" s="10"/>
      <c r="E84" s="21" t="s">
        <v>24</v>
      </c>
      <c r="F84" s="23"/>
      <c r="G84" s="19" t="s">
        <v>22</v>
      </c>
      <c r="H84" s="92">
        <v>1</v>
      </c>
      <c r="I84" s="87"/>
      <c r="J84" s="87"/>
      <c r="K84" s="90"/>
      <c r="L84" s="90"/>
      <c r="M84" s="87">
        <f t="shared" si="15"/>
        <v>0</v>
      </c>
      <c r="N84" s="87"/>
      <c r="O84" s="87"/>
      <c r="P84" s="87"/>
      <c r="Q84" s="90">
        <f t="shared" si="16"/>
        <v>0</v>
      </c>
      <c r="R84" s="20"/>
      <c r="S84" s="20"/>
      <c r="U84" s="20"/>
    </row>
    <row r="85" spans="1:21" s="3" customFormat="1" ht="15" customHeight="1">
      <c r="A85" s="10">
        <v>75</v>
      </c>
      <c r="B85" s="21" t="s">
        <v>87</v>
      </c>
      <c r="C85" s="14" t="s">
        <v>19</v>
      </c>
      <c r="D85" s="10"/>
      <c r="E85" s="21" t="s">
        <v>24</v>
      </c>
      <c r="F85" s="22" t="s">
        <v>88</v>
      </c>
      <c r="G85" s="19" t="s">
        <v>25</v>
      </c>
      <c r="H85" s="80"/>
      <c r="I85" s="104"/>
      <c r="J85" s="104"/>
      <c r="K85" s="104"/>
      <c r="L85" s="104"/>
      <c r="M85" s="104"/>
      <c r="N85" s="104"/>
      <c r="O85" s="104"/>
      <c r="P85" s="104"/>
      <c r="Q85" s="104"/>
      <c r="R85" s="18"/>
    </row>
    <row r="86" spans="1:21" s="3" customFormat="1" ht="15" customHeight="1">
      <c r="A86" s="10">
        <v>76</v>
      </c>
      <c r="B86" s="21" t="s">
        <v>89</v>
      </c>
      <c r="C86" s="14"/>
      <c r="D86" s="10"/>
      <c r="E86" s="21"/>
      <c r="F86" s="23"/>
      <c r="G86" s="19"/>
      <c r="H86" s="92"/>
      <c r="I86" s="87"/>
      <c r="J86" s="87"/>
      <c r="K86" s="87"/>
      <c r="L86" s="87"/>
      <c r="M86" s="87"/>
      <c r="N86" s="87"/>
      <c r="O86" s="93"/>
      <c r="P86" s="93"/>
      <c r="Q86" s="90"/>
    </row>
    <row r="87" spans="1:21" s="3" customFormat="1" ht="15" customHeight="1">
      <c r="A87" s="10">
        <v>77</v>
      </c>
      <c r="B87" s="21" t="s">
        <v>89</v>
      </c>
      <c r="C87" s="14"/>
      <c r="D87" s="10"/>
      <c r="E87" s="21"/>
      <c r="F87" s="23"/>
      <c r="G87" s="19" t="s">
        <v>25</v>
      </c>
      <c r="H87" s="92"/>
      <c r="I87" s="87"/>
      <c r="J87" s="87"/>
      <c r="K87" s="87"/>
      <c r="L87" s="87"/>
      <c r="M87" s="87"/>
      <c r="N87" s="87"/>
      <c r="O87" s="93"/>
      <c r="P87" s="93"/>
      <c r="Q87" s="90"/>
    </row>
    <row r="88" spans="1:21" s="3" customFormat="1" ht="15" customHeight="1">
      <c r="A88" s="10">
        <v>78</v>
      </c>
      <c r="B88" s="21" t="s">
        <v>90</v>
      </c>
      <c r="C88" s="14" t="s">
        <v>38</v>
      </c>
      <c r="D88" s="10"/>
      <c r="E88" s="21" t="s">
        <v>24</v>
      </c>
      <c r="F88" s="23"/>
      <c r="G88" s="19" t="s">
        <v>22</v>
      </c>
      <c r="H88" s="92">
        <v>4</v>
      </c>
      <c r="I88" s="87"/>
      <c r="J88" s="87"/>
      <c r="K88" s="87"/>
      <c r="L88" s="87"/>
      <c r="M88" s="87">
        <f t="shared" ref="M88:M89" si="17">K88-L88</f>
        <v>0</v>
      </c>
      <c r="N88" s="87"/>
      <c r="O88" s="93"/>
      <c r="P88" s="93"/>
      <c r="Q88" s="90">
        <f t="shared" ref="Q88:Q89" si="18">O88-P88</f>
        <v>0</v>
      </c>
      <c r="R88" s="20"/>
      <c r="S88" s="20"/>
      <c r="U88" s="20"/>
    </row>
    <row r="89" spans="1:21" s="3" customFormat="1" ht="15" customHeight="1">
      <c r="A89" s="10">
        <v>79</v>
      </c>
      <c r="B89" s="21" t="s">
        <v>91</v>
      </c>
      <c r="C89" s="14" t="s">
        <v>19</v>
      </c>
      <c r="D89" s="10"/>
      <c r="E89" s="21" t="s">
        <v>24</v>
      </c>
      <c r="F89" s="23"/>
      <c r="G89" s="19" t="s">
        <v>22</v>
      </c>
      <c r="H89" s="92">
        <v>1</v>
      </c>
      <c r="I89" s="87"/>
      <c r="J89" s="87"/>
      <c r="K89" s="87"/>
      <c r="L89" s="87"/>
      <c r="M89" s="87">
        <f t="shared" si="17"/>
        <v>0</v>
      </c>
      <c r="N89" s="87"/>
      <c r="O89" s="93"/>
      <c r="P89" s="93"/>
      <c r="Q89" s="90">
        <f t="shared" si="18"/>
        <v>0</v>
      </c>
      <c r="R89" s="20"/>
      <c r="S89" s="20"/>
      <c r="U89" s="20"/>
    </row>
    <row r="90" spans="1:21" s="3" customFormat="1" ht="15" customHeight="1">
      <c r="A90" s="10">
        <v>80</v>
      </c>
      <c r="B90" s="29" t="s">
        <v>91</v>
      </c>
      <c r="C90" s="14"/>
      <c r="D90" s="10"/>
      <c r="E90" s="21"/>
      <c r="F90" s="22"/>
      <c r="G90" s="19" t="s">
        <v>25</v>
      </c>
      <c r="H90" s="80"/>
      <c r="I90" s="84"/>
      <c r="J90" s="84"/>
      <c r="K90" s="84"/>
      <c r="L90" s="84"/>
      <c r="M90" s="84"/>
      <c r="N90" s="142"/>
      <c r="O90" s="148"/>
      <c r="P90" s="142"/>
      <c r="Q90" s="84"/>
    </row>
    <row r="91" spans="1:21" s="3" customFormat="1" ht="15" customHeight="1">
      <c r="A91" s="10">
        <v>81</v>
      </c>
      <c r="B91" s="29" t="s">
        <v>92</v>
      </c>
      <c r="C91" s="14"/>
      <c r="D91" s="10"/>
      <c r="E91" s="21"/>
      <c r="F91" s="22"/>
      <c r="G91" s="19" t="s">
        <v>25</v>
      </c>
      <c r="H91" s="80"/>
      <c r="I91" s="84"/>
      <c r="J91" s="84"/>
      <c r="K91" s="84"/>
      <c r="L91" s="84"/>
      <c r="M91" s="84"/>
      <c r="N91" s="142"/>
      <c r="O91" s="148"/>
      <c r="P91" s="148"/>
      <c r="Q91" s="84"/>
      <c r="R91" s="18"/>
    </row>
    <row r="92" spans="1:21" s="3" customFormat="1" ht="15" customHeight="1">
      <c r="A92" s="10">
        <v>82</v>
      </c>
      <c r="B92" s="21" t="s">
        <v>93</v>
      </c>
      <c r="C92" s="14" t="s">
        <v>19</v>
      </c>
      <c r="D92" s="10"/>
      <c r="E92" s="21" t="s">
        <v>24</v>
      </c>
      <c r="F92" s="23"/>
      <c r="G92" s="19" t="s">
        <v>22</v>
      </c>
      <c r="H92" s="92"/>
      <c r="I92" s="87"/>
      <c r="J92" s="87"/>
      <c r="K92" s="90"/>
      <c r="L92" s="90"/>
      <c r="M92" s="87">
        <f t="shared" ref="M92:M95" si="19">K92-L92</f>
        <v>0</v>
      </c>
      <c r="N92" s="87"/>
      <c r="O92" s="93"/>
      <c r="P92" s="93"/>
      <c r="Q92" s="90">
        <f t="shared" ref="Q92:Q95" si="20">O92-P92</f>
        <v>0</v>
      </c>
      <c r="R92" s="20"/>
      <c r="S92" s="20"/>
      <c r="U92" s="20"/>
    </row>
    <row r="93" spans="1:21" s="3" customFormat="1" ht="15" customHeight="1">
      <c r="A93" s="10">
        <v>83</v>
      </c>
      <c r="B93" s="21" t="s">
        <v>94</v>
      </c>
      <c r="C93" s="14" t="s">
        <v>19</v>
      </c>
      <c r="D93" s="10"/>
      <c r="E93" s="35" t="s">
        <v>78</v>
      </c>
      <c r="F93" s="23"/>
      <c r="G93" s="19" t="s">
        <v>22</v>
      </c>
      <c r="H93" s="92"/>
      <c r="I93" s="87"/>
      <c r="J93" s="87"/>
      <c r="K93" s="87"/>
      <c r="L93" s="87"/>
      <c r="M93" s="87">
        <f t="shared" si="19"/>
        <v>0</v>
      </c>
      <c r="N93" s="87"/>
      <c r="O93" s="93"/>
      <c r="P93" s="93"/>
      <c r="Q93" s="90">
        <f t="shared" si="20"/>
        <v>0</v>
      </c>
      <c r="R93" s="20"/>
      <c r="S93" s="20"/>
      <c r="U93" s="20"/>
    </row>
    <row r="94" spans="1:21" s="3" customFormat="1" ht="15" customHeight="1">
      <c r="A94" s="10">
        <v>84</v>
      </c>
      <c r="B94" s="21" t="s">
        <v>95</v>
      </c>
      <c r="C94" s="14" t="s">
        <v>19</v>
      </c>
      <c r="D94" s="10"/>
      <c r="E94" s="35" t="s">
        <v>24</v>
      </c>
      <c r="F94" s="22"/>
      <c r="G94" s="19" t="s">
        <v>22</v>
      </c>
      <c r="H94" s="92"/>
      <c r="I94" s="87"/>
      <c r="J94" s="87"/>
      <c r="K94" s="87"/>
      <c r="L94" s="87"/>
      <c r="M94" s="87">
        <f t="shared" si="19"/>
        <v>0</v>
      </c>
      <c r="N94" s="87"/>
      <c r="O94" s="93"/>
      <c r="P94" s="93"/>
      <c r="Q94" s="90">
        <f t="shared" si="20"/>
        <v>0</v>
      </c>
      <c r="R94" s="20"/>
      <c r="S94" s="20"/>
      <c r="U94" s="20"/>
    </row>
    <row r="95" spans="1:21" s="3" customFormat="1" ht="15" customHeight="1">
      <c r="A95" s="10">
        <v>85</v>
      </c>
      <c r="B95" s="21" t="s">
        <v>96</v>
      </c>
      <c r="C95" s="14" t="s">
        <v>19</v>
      </c>
      <c r="D95" s="10"/>
      <c r="E95" s="35" t="s">
        <v>24</v>
      </c>
      <c r="F95" s="23"/>
      <c r="G95" s="19" t="s">
        <v>22</v>
      </c>
      <c r="H95" s="92">
        <v>2</v>
      </c>
      <c r="I95" s="87"/>
      <c r="J95" s="87"/>
      <c r="K95" s="87"/>
      <c r="L95" s="87"/>
      <c r="M95" s="87">
        <f t="shared" si="19"/>
        <v>0</v>
      </c>
      <c r="N95" s="87"/>
      <c r="O95" s="93"/>
      <c r="P95" s="93"/>
      <c r="Q95" s="90">
        <f t="shared" si="20"/>
        <v>0</v>
      </c>
      <c r="R95" s="20"/>
      <c r="S95" s="20"/>
      <c r="U95" s="20"/>
    </row>
    <row r="96" spans="1:21" s="3" customFormat="1" ht="15" customHeight="1">
      <c r="A96" s="10">
        <v>86</v>
      </c>
      <c r="B96" s="29" t="s">
        <v>97</v>
      </c>
      <c r="C96" s="14"/>
      <c r="D96" s="10"/>
      <c r="E96" s="21"/>
      <c r="F96" s="22"/>
      <c r="G96" s="19" t="s">
        <v>25</v>
      </c>
      <c r="H96" s="80">
        <v>2</v>
      </c>
      <c r="I96" s="84"/>
      <c r="J96" s="84"/>
      <c r="K96" s="138"/>
      <c r="L96" s="138"/>
      <c r="M96" s="84"/>
      <c r="N96" s="84"/>
      <c r="O96" s="95"/>
      <c r="P96" s="95"/>
      <c r="Q96" s="84"/>
    </row>
    <row r="97" spans="1:1021" s="3" customFormat="1" ht="15" customHeight="1">
      <c r="A97" s="10">
        <v>87</v>
      </c>
      <c r="B97" s="21" t="s">
        <v>98</v>
      </c>
      <c r="C97" s="14" t="s">
        <v>19</v>
      </c>
      <c r="D97" s="10"/>
      <c r="E97" s="21" t="s">
        <v>46</v>
      </c>
      <c r="F97" s="23"/>
      <c r="G97" s="19" t="s">
        <v>22</v>
      </c>
      <c r="H97" s="92">
        <v>2</v>
      </c>
      <c r="I97" s="87"/>
      <c r="J97" s="87"/>
      <c r="K97" s="87"/>
      <c r="L97" s="87"/>
      <c r="M97" s="87">
        <f t="shared" ref="M97:M98" si="21">K97-L97</f>
        <v>0</v>
      </c>
      <c r="N97" s="87">
        <v>3</v>
      </c>
      <c r="O97" s="93">
        <v>3225.52</v>
      </c>
      <c r="P97" s="93">
        <v>3225.52</v>
      </c>
      <c r="Q97" s="90">
        <f t="shared" ref="Q97:Q98" si="22">O97-P97</f>
        <v>0</v>
      </c>
      <c r="R97" s="20"/>
      <c r="S97" s="20"/>
      <c r="U97" s="20"/>
    </row>
    <row r="98" spans="1:1021" s="3" customFormat="1" ht="15" customHeight="1">
      <c r="A98" s="10">
        <v>88</v>
      </c>
      <c r="B98" s="21" t="s">
        <v>99</v>
      </c>
      <c r="C98" s="14" t="s">
        <v>19</v>
      </c>
      <c r="D98" s="10"/>
      <c r="E98" s="21" t="s">
        <v>20</v>
      </c>
      <c r="F98" s="23"/>
      <c r="G98" s="19" t="s">
        <v>22</v>
      </c>
      <c r="H98" s="116">
        <v>1</v>
      </c>
      <c r="I98" s="123"/>
      <c r="J98" s="123"/>
      <c r="K98" s="149"/>
      <c r="L98" s="149"/>
      <c r="M98" s="87">
        <f t="shared" si="21"/>
        <v>0</v>
      </c>
      <c r="N98" s="123">
        <v>22</v>
      </c>
      <c r="O98" s="124">
        <f>8395.23+2535.31+31117.14</f>
        <v>42047.68</v>
      </c>
      <c r="P98" s="124">
        <f>8395.23+2535.31+31117.14</f>
        <v>42047.68</v>
      </c>
      <c r="Q98" s="90">
        <f t="shared" si="22"/>
        <v>0</v>
      </c>
      <c r="R98" s="20"/>
      <c r="S98" s="20"/>
      <c r="U98" s="20"/>
    </row>
    <row r="99" spans="1:1021" s="3" customFormat="1" ht="15" customHeight="1">
      <c r="A99" s="10">
        <v>89</v>
      </c>
      <c r="B99" s="21" t="s">
        <v>99</v>
      </c>
      <c r="C99" s="14" t="s">
        <v>19</v>
      </c>
      <c r="D99" s="10"/>
      <c r="E99" s="21" t="s">
        <v>20</v>
      </c>
      <c r="F99" s="22"/>
      <c r="G99" s="19" t="s">
        <v>21</v>
      </c>
      <c r="H99" s="80"/>
      <c r="I99" s="115"/>
      <c r="J99" s="127"/>
      <c r="K99" s="143"/>
      <c r="L99" s="143"/>
      <c r="M99" s="127"/>
      <c r="N99" s="83"/>
      <c r="O99" s="83"/>
      <c r="P99" s="83"/>
      <c r="Q99" s="84"/>
    </row>
    <row r="100" spans="1:1021" s="3" customFormat="1" ht="15" customHeight="1">
      <c r="A100" s="10">
        <v>90</v>
      </c>
      <c r="B100" s="29" t="s">
        <v>99</v>
      </c>
      <c r="C100" s="14"/>
      <c r="D100" s="10"/>
      <c r="E100" s="21"/>
      <c r="F100" s="22"/>
      <c r="G100" s="19" t="s">
        <v>47</v>
      </c>
      <c r="H100" s="80"/>
      <c r="I100" s="84"/>
      <c r="J100" s="84"/>
      <c r="K100" s="84"/>
      <c r="L100" s="84"/>
      <c r="M100" s="84"/>
      <c r="N100" s="84"/>
      <c r="O100" s="95"/>
      <c r="P100" s="95"/>
      <c r="Q100" s="150"/>
    </row>
    <row r="101" spans="1:1021" s="3" customFormat="1" ht="15" customHeight="1">
      <c r="A101" s="10">
        <v>91</v>
      </c>
      <c r="B101" s="21" t="s">
        <v>100</v>
      </c>
      <c r="C101" s="14" t="s">
        <v>19</v>
      </c>
      <c r="D101" s="10"/>
      <c r="E101" s="21" t="s">
        <v>24</v>
      </c>
      <c r="F101" s="23"/>
      <c r="G101" s="19" t="s">
        <v>22</v>
      </c>
      <c r="H101" s="92"/>
      <c r="I101" s="87"/>
      <c r="J101" s="87"/>
      <c r="K101" s="90"/>
      <c r="L101" s="90"/>
      <c r="M101" s="87">
        <f t="shared" ref="M101:M102" si="23">K101-L101</f>
        <v>0</v>
      </c>
      <c r="N101" s="87"/>
      <c r="O101" s="93"/>
      <c r="P101" s="93"/>
      <c r="Q101" s="90">
        <f t="shared" ref="Q101:Q102" si="24">O101-P101</f>
        <v>0</v>
      </c>
      <c r="R101" s="20"/>
      <c r="S101" s="20"/>
      <c r="U101" s="20"/>
    </row>
    <row r="102" spans="1:1021" s="3" customFormat="1" ht="15" customHeight="1">
      <c r="A102" s="10">
        <v>92</v>
      </c>
      <c r="B102" s="29" t="s">
        <v>101</v>
      </c>
      <c r="C102" s="14" t="s">
        <v>19</v>
      </c>
      <c r="D102" s="10"/>
      <c r="E102" s="21" t="s">
        <v>24</v>
      </c>
      <c r="F102" s="23"/>
      <c r="G102" s="19" t="s">
        <v>22</v>
      </c>
      <c r="H102" s="92">
        <v>1</v>
      </c>
      <c r="I102" s="87"/>
      <c r="J102" s="87"/>
      <c r="K102" s="90"/>
      <c r="L102" s="90"/>
      <c r="M102" s="87">
        <f t="shared" si="23"/>
        <v>0</v>
      </c>
      <c r="N102" s="87"/>
      <c r="O102" s="93"/>
      <c r="P102" s="93"/>
      <c r="Q102" s="90">
        <f t="shared" si="24"/>
        <v>0</v>
      </c>
      <c r="R102" s="20"/>
      <c r="S102" s="20"/>
      <c r="U102" s="20"/>
    </row>
    <row r="103" spans="1:1021" s="3" customFormat="1" ht="15" customHeight="1">
      <c r="A103" s="10">
        <v>93</v>
      </c>
      <c r="B103" s="29" t="s">
        <v>101</v>
      </c>
      <c r="C103" s="14" t="s">
        <v>19</v>
      </c>
      <c r="D103" s="10"/>
      <c r="E103" s="21" t="s">
        <v>24</v>
      </c>
      <c r="F103" s="22"/>
      <c r="G103" s="19" t="s">
        <v>25</v>
      </c>
      <c r="H103" s="80">
        <v>1</v>
      </c>
      <c r="I103" s="84"/>
      <c r="J103" s="84"/>
      <c r="K103" s="84"/>
      <c r="L103" s="84"/>
      <c r="M103" s="84"/>
      <c r="N103" s="84"/>
      <c r="O103" s="95"/>
      <c r="P103" s="95"/>
      <c r="Q103" s="84"/>
    </row>
    <row r="104" spans="1:1021" s="3" customFormat="1" ht="15" customHeight="1">
      <c r="A104" s="10">
        <v>94</v>
      </c>
      <c r="B104" s="29" t="s">
        <v>102</v>
      </c>
      <c r="C104" s="14"/>
      <c r="D104" s="10"/>
      <c r="E104" s="21"/>
      <c r="F104" s="22"/>
      <c r="G104" s="19" t="s">
        <v>22</v>
      </c>
      <c r="H104" s="92"/>
      <c r="I104" s="87"/>
      <c r="J104" s="87"/>
      <c r="K104" s="87"/>
      <c r="L104" s="87"/>
      <c r="M104" s="87">
        <f>K104-L104</f>
        <v>0</v>
      </c>
      <c r="N104" s="146"/>
      <c r="O104" s="146"/>
      <c r="P104" s="146"/>
      <c r="Q104" s="90">
        <f>O104-P104</f>
        <v>0</v>
      </c>
      <c r="R104" s="20"/>
      <c r="S104" s="20"/>
      <c r="U104" s="20"/>
    </row>
    <row r="105" spans="1:1021" s="3" customFormat="1" ht="15" customHeight="1">
      <c r="A105" s="10">
        <v>95</v>
      </c>
      <c r="B105" s="29" t="s">
        <v>103</v>
      </c>
      <c r="C105" s="14"/>
      <c r="D105" s="10"/>
      <c r="E105" s="21"/>
      <c r="F105" s="22"/>
      <c r="G105" s="19" t="s">
        <v>25</v>
      </c>
      <c r="H105" s="92"/>
      <c r="I105" s="87"/>
      <c r="J105" s="87"/>
      <c r="K105" s="87"/>
      <c r="L105" s="87"/>
      <c r="M105" s="87"/>
      <c r="N105" s="146"/>
      <c r="O105" s="147"/>
      <c r="P105" s="147"/>
      <c r="Q105" s="90"/>
      <c r="R105" s="18"/>
    </row>
    <row r="106" spans="1:1021" s="3" customFormat="1" ht="15" customHeight="1">
      <c r="A106" s="10">
        <v>96</v>
      </c>
      <c r="B106" s="21" t="s">
        <v>102</v>
      </c>
      <c r="C106" s="14"/>
      <c r="D106" s="10"/>
      <c r="E106" s="21"/>
      <c r="F106" s="22"/>
      <c r="G106" s="19" t="s">
        <v>25</v>
      </c>
      <c r="H106" s="80"/>
      <c r="I106" s="104"/>
      <c r="J106" s="104"/>
      <c r="K106" s="104"/>
      <c r="L106" s="104"/>
      <c r="M106" s="104"/>
      <c r="N106" s="104"/>
      <c r="O106" s="121"/>
      <c r="P106" s="121"/>
      <c r="Q106" s="104"/>
    </row>
    <row r="107" spans="1:1021" s="18" customFormat="1" ht="15" customHeight="1">
      <c r="A107" s="10">
        <v>97</v>
      </c>
      <c r="B107" s="36" t="s">
        <v>104</v>
      </c>
      <c r="C107" s="14"/>
      <c r="D107" s="38"/>
      <c r="E107" s="21"/>
      <c r="F107" s="23"/>
      <c r="G107" s="19" t="s">
        <v>22</v>
      </c>
      <c r="H107" s="151">
        <v>4</v>
      </c>
      <c r="I107" s="146"/>
      <c r="J107" s="146"/>
      <c r="K107" s="146"/>
      <c r="L107" s="146"/>
      <c r="M107" s="87">
        <f>K107-L107</f>
        <v>0</v>
      </c>
      <c r="N107" s="146"/>
      <c r="O107" s="147"/>
      <c r="P107" s="147"/>
      <c r="Q107" s="90">
        <f>O107-P107</f>
        <v>0</v>
      </c>
      <c r="R107" s="20"/>
      <c r="S107" s="20"/>
      <c r="T107" s="3"/>
      <c r="U107" s="20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</row>
    <row r="108" spans="1:1021" s="3" customFormat="1" ht="15" customHeight="1">
      <c r="A108" s="10">
        <v>98</v>
      </c>
      <c r="B108" s="21" t="s">
        <v>104</v>
      </c>
      <c r="C108" s="14"/>
      <c r="D108" s="10"/>
      <c r="E108" s="21"/>
      <c r="F108" s="22"/>
      <c r="G108" s="19" t="s">
        <v>25</v>
      </c>
      <c r="H108" s="80">
        <v>2</v>
      </c>
      <c r="I108" s="84"/>
      <c r="J108" s="84"/>
      <c r="K108" s="138"/>
      <c r="L108" s="138"/>
      <c r="M108" s="84"/>
      <c r="N108" s="84"/>
      <c r="O108" s="95"/>
      <c r="P108" s="95"/>
      <c r="Q108" s="138"/>
      <c r="R108" s="18"/>
    </row>
    <row r="109" spans="1:1021" s="3" customFormat="1" ht="15" customHeight="1">
      <c r="A109" s="10">
        <v>99</v>
      </c>
      <c r="B109" s="21" t="s">
        <v>105</v>
      </c>
      <c r="C109" s="14" t="s">
        <v>19</v>
      </c>
      <c r="D109" s="10"/>
      <c r="E109" s="21" t="s">
        <v>24</v>
      </c>
      <c r="F109" s="22"/>
      <c r="G109" s="19" t="s">
        <v>22</v>
      </c>
      <c r="H109" s="92">
        <v>3</v>
      </c>
      <c r="I109" s="87"/>
      <c r="J109" s="87"/>
      <c r="K109" s="90"/>
      <c r="L109" s="90"/>
      <c r="M109" s="87">
        <f>K109-L109</f>
        <v>0</v>
      </c>
      <c r="N109" s="87"/>
      <c r="O109" s="93"/>
      <c r="P109" s="93"/>
      <c r="Q109" s="90">
        <f>O109-P109</f>
        <v>0</v>
      </c>
      <c r="R109" s="20"/>
      <c r="S109" s="20"/>
      <c r="U109" s="20"/>
    </row>
    <row r="110" spans="1:1021" s="3" customFormat="1" ht="15" customHeight="1">
      <c r="A110" s="10">
        <v>100</v>
      </c>
      <c r="B110" s="21" t="s">
        <v>105</v>
      </c>
      <c r="C110" s="14" t="s">
        <v>19</v>
      </c>
      <c r="D110" s="10"/>
      <c r="E110" s="21" t="s">
        <v>24</v>
      </c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</row>
    <row r="111" spans="1:1021" s="3" customFormat="1" ht="15" customHeight="1">
      <c r="A111" s="10">
        <v>101</v>
      </c>
      <c r="B111" s="21" t="s">
        <v>106</v>
      </c>
      <c r="C111" s="14" t="s">
        <v>19</v>
      </c>
      <c r="D111" s="10"/>
      <c r="E111" s="21" t="s">
        <v>24</v>
      </c>
      <c r="F111" s="23"/>
      <c r="G111" s="19" t="s">
        <v>22</v>
      </c>
      <c r="H111" s="92">
        <v>2</v>
      </c>
      <c r="I111" s="87"/>
      <c r="J111" s="87"/>
      <c r="K111" s="87"/>
      <c r="L111" s="87"/>
      <c r="M111" s="87">
        <f>K111-L111</f>
        <v>0</v>
      </c>
      <c r="N111" s="87"/>
      <c r="O111" s="93"/>
      <c r="P111" s="93"/>
      <c r="Q111" s="90">
        <f>O111-P111</f>
        <v>0</v>
      </c>
      <c r="R111" s="20"/>
      <c r="S111" s="20"/>
      <c r="U111" s="20"/>
    </row>
    <row r="112" spans="1:1021" s="3" customFormat="1" ht="15" customHeight="1">
      <c r="A112" s="10">
        <v>102</v>
      </c>
      <c r="B112" s="21" t="s">
        <v>107</v>
      </c>
      <c r="C112" s="14" t="s">
        <v>19</v>
      </c>
      <c r="D112" s="10"/>
      <c r="E112" s="21" t="s">
        <v>24</v>
      </c>
      <c r="F112" s="22"/>
      <c r="G112" s="19" t="s">
        <v>25</v>
      </c>
      <c r="H112" s="96"/>
      <c r="I112" s="97"/>
      <c r="J112" s="97"/>
      <c r="K112" s="97"/>
      <c r="L112" s="97"/>
      <c r="M112" s="84"/>
      <c r="N112" s="97"/>
      <c r="O112" s="128"/>
      <c r="P112" s="128"/>
      <c r="Q112" s="84"/>
      <c r="R112" s="18"/>
    </row>
    <row r="113" spans="1:21" s="3" customFormat="1" ht="15" customHeight="1">
      <c r="A113" s="10">
        <v>103</v>
      </c>
      <c r="B113" s="21" t="s">
        <v>108</v>
      </c>
      <c r="C113" s="14" t="s">
        <v>19</v>
      </c>
      <c r="D113" s="10"/>
      <c r="E113" s="21" t="s">
        <v>20</v>
      </c>
      <c r="F113" s="23"/>
      <c r="G113" s="19" t="s">
        <v>22</v>
      </c>
      <c r="H113" s="92">
        <v>4</v>
      </c>
      <c r="I113" s="87"/>
      <c r="J113" s="87"/>
      <c r="K113" s="87"/>
      <c r="L113" s="87"/>
      <c r="M113" s="87">
        <f>K113-L113</f>
        <v>0</v>
      </c>
      <c r="N113" s="87"/>
      <c r="O113" s="87"/>
      <c r="P113" s="87"/>
      <c r="Q113" s="90">
        <f>O113-P113</f>
        <v>0</v>
      </c>
      <c r="R113" s="20"/>
      <c r="S113" s="20"/>
      <c r="U113" s="20"/>
    </row>
    <row r="114" spans="1:21" s="3" customFormat="1" ht="15" customHeight="1">
      <c r="A114" s="10">
        <v>104</v>
      </c>
      <c r="B114" s="21" t="s">
        <v>108</v>
      </c>
      <c r="C114" s="14" t="s">
        <v>19</v>
      </c>
      <c r="D114" s="21"/>
      <c r="E114" s="21" t="s">
        <v>20</v>
      </c>
      <c r="F114" s="39"/>
      <c r="G114" s="19" t="s">
        <v>21</v>
      </c>
      <c r="H114" s="96">
        <v>1</v>
      </c>
      <c r="I114" s="152"/>
      <c r="J114" s="152"/>
      <c r="K114" s="153"/>
      <c r="L114" s="153"/>
      <c r="M114" s="115"/>
      <c r="N114" s="84"/>
      <c r="O114" s="95"/>
      <c r="P114" s="95"/>
      <c r="Q114" s="84"/>
      <c r="R114" s="18"/>
    </row>
    <row r="115" spans="1:21" s="3" customFormat="1" ht="15" customHeight="1">
      <c r="A115" s="10">
        <v>105</v>
      </c>
      <c r="B115" s="21" t="s">
        <v>109</v>
      </c>
      <c r="C115" s="14" t="s">
        <v>19</v>
      </c>
      <c r="D115" s="10"/>
      <c r="E115" s="21" t="s">
        <v>24</v>
      </c>
      <c r="F115" s="22"/>
      <c r="G115" s="19" t="s">
        <v>22</v>
      </c>
      <c r="H115" s="92"/>
      <c r="I115" s="87"/>
      <c r="J115" s="87"/>
      <c r="K115" s="90"/>
      <c r="L115" s="90"/>
      <c r="M115" s="87">
        <f>K115-L115</f>
        <v>0</v>
      </c>
      <c r="N115" s="146">
        <v>5</v>
      </c>
      <c r="O115" s="147">
        <f>3046.97+10133.42</f>
        <v>13180.39</v>
      </c>
      <c r="P115" s="147">
        <f>3046.97+10133.42</f>
        <v>13180.39</v>
      </c>
      <c r="Q115" s="90">
        <f>O115-P115</f>
        <v>0</v>
      </c>
      <c r="R115" s="20"/>
      <c r="S115" s="20"/>
      <c r="U115" s="20"/>
    </row>
    <row r="116" spans="1:21" s="3" customFormat="1" ht="15" customHeight="1">
      <c r="A116" s="10">
        <v>106</v>
      </c>
      <c r="B116" s="21" t="s">
        <v>109</v>
      </c>
      <c r="C116" s="14" t="s">
        <v>19</v>
      </c>
      <c r="D116" s="10"/>
      <c r="E116" s="21" t="s">
        <v>24</v>
      </c>
      <c r="F116" s="22"/>
      <c r="G116" s="19" t="s">
        <v>25</v>
      </c>
      <c r="H116" s="80"/>
      <c r="I116" s="84"/>
      <c r="J116" s="84"/>
      <c r="K116" s="94"/>
      <c r="L116" s="94"/>
      <c r="M116" s="84"/>
      <c r="N116" s="84"/>
      <c r="O116" s="95"/>
      <c r="P116" s="95"/>
      <c r="Q116" s="84"/>
    </row>
    <row r="117" spans="1:21" s="3" customFormat="1" ht="15" customHeight="1">
      <c r="A117" s="10">
        <v>107</v>
      </c>
      <c r="B117" s="21" t="s">
        <v>110</v>
      </c>
      <c r="C117" s="14" t="s">
        <v>19</v>
      </c>
      <c r="D117" s="10"/>
      <c r="E117" s="21" t="s">
        <v>111</v>
      </c>
      <c r="F117" s="23"/>
      <c r="G117" s="19" t="s">
        <v>22</v>
      </c>
      <c r="H117" s="92">
        <v>6</v>
      </c>
      <c r="I117" s="87"/>
      <c r="J117" s="87"/>
      <c r="K117" s="90"/>
      <c r="L117" s="90"/>
      <c r="M117" s="87">
        <f>K117-L117</f>
        <v>0</v>
      </c>
      <c r="N117" s="87"/>
      <c r="O117" s="93"/>
      <c r="P117" s="93"/>
      <c r="Q117" s="90">
        <f>O117-P117</f>
        <v>0</v>
      </c>
      <c r="R117" s="20"/>
      <c r="S117" s="20"/>
      <c r="U117" s="20"/>
    </row>
    <row r="118" spans="1:21" s="3" customFormat="1" ht="15" customHeight="1">
      <c r="A118" s="10">
        <v>108</v>
      </c>
      <c r="B118" s="21" t="s">
        <v>110</v>
      </c>
      <c r="C118" s="14" t="s">
        <v>19</v>
      </c>
      <c r="D118" s="10"/>
      <c r="E118" s="21" t="s">
        <v>111</v>
      </c>
      <c r="F118" s="22"/>
      <c r="G118" s="19" t="s">
        <v>33</v>
      </c>
      <c r="H118" s="80">
        <v>3</v>
      </c>
      <c r="I118" s="103"/>
      <c r="J118" s="103"/>
      <c r="K118" s="104"/>
      <c r="L118" s="104"/>
      <c r="M118" s="103"/>
      <c r="N118" s="103"/>
      <c r="O118" s="154"/>
      <c r="P118" s="105"/>
      <c r="Q118" s="105"/>
    </row>
    <row r="119" spans="1:21" s="3" customFormat="1" ht="15" customHeight="1">
      <c r="A119" s="10">
        <v>109</v>
      </c>
      <c r="B119" s="21" t="s">
        <v>112</v>
      </c>
      <c r="C119" s="14" t="s">
        <v>19</v>
      </c>
      <c r="D119" s="21"/>
      <c r="E119" s="21" t="s">
        <v>24</v>
      </c>
      <c r="F119" s="21"/>
      <c r="G119" s="19" t="s">
        <v>25</v>
      </c>
      <c r="H119" s="80"/>
      <c r="I119" s="84"/>
      <c r="J119" s="84"/>
      <c r="K119" s="94"/>
      <c r="L119" s="94"/>
      <c r="M119" s="84"/>
      <c r="N119" s="84"/>
      <c r="O119" s="95"/>
      <c r="P119" s="84"/>
      <c r="Q119" s="84"/>
    </row>
    <row r="120" spans="1:21" s="3" customFormat="1" ht="15" customHeight="1">
      <c r="A120" s="10">
        <v>110</v>
      </c>
      <c r="B120" s="29" t="s">
        <v>112</v>
      </c>
      <c r="C120" s="14" t="s">
        <v>19</v>
      </c>
      <c r="D120" s="10"/>
      <c r="E120" s="21" t="s">
        <v>24</v>
      </c>
      <c r="F120" s="22"/>
      <c r="G120" s="19" t="s">
        <v>33</v>
      </c>
      <c r="H120" s="80"/>
      <c r="I120" s="103"/>
      <c r="J120" s="103"/>
      <c r="K120" s="104"/>
      <c r="L120" s="104"/>
      <c r="M120" s="103"/>
      <c r="N120" s="84"/>
      <c r="O120" s="95"/>
      <c r="P120" s="95"/>
      <c r="Q120" s="84"/>
    </row>
    <row r="121" spans="1:21" s="3" customFormat="1" ht="15" customHeight="1">
      <c r="A121" s="10">
        <v>111</v>
      </c>
      <c r="B121" s="34" t="s">
        <v>112</v>
      </c>
      <c r="C121" s="14" t="s">
        <v>19</v>
      </c>
      <c r="D121" s="10"/>
      <c r="E121" s="21" t="s">
        <v>24</v>
      </c>
      <c r="F121" s="22"/>
      <c r="G121" s="19" t="s">
        <v>47</v>
      </c>
      <c r="H121" s="80"/>
      <c r="I121" s="84"/>
      <c r="J121" s="84"/>
      <c r="K121" s="84"/>
      <c r="L121" s="84"/>
      <c r="M121" s="84"/>
      <c r="N121" s="84"/>
      <c r="O121" s="95"/>
      <c r="P121" s="84"/>
      <c r="Q121" s="150"/>
    </row>
    <row r="122" spans="1:21" s="3" customFormat="1" ht="15" customHeight="1">
      <c r="A122" s="10">
        <v>112</v>
      </c>
      <c r="B122" s="34" t="s">
        <v>112</v>
      </c>
      <c r="C122" s="14" t="s">
        <v>19</v>
      </c>
      <c r="D122" s="10"/>
      <c r="E122" s="21" t="s">
        <v>24</v>
      </c>
      <c r="F122" s="23"/>
      <c r="G122" s="19" t="s">
        <v>22</v>
      </c>
      <c r="H122" s="92"/>
      <c r="I122" s="87"/>
      <c r="J122" s="87"/>
      <c r="K122" s="87"/>
      <c r="L122" s="87"/>
      <c r="M122" s="87">
        <f t="shared" ref="M122:M123" si="25">K122-L122</f>
        <v>0</v>
      </c>
      <c r="N122" s="87"/>
      <c r="O122" s="93"/>
      <c r="P122" s="93"/>
      <c r="Q122" s="90">
        <f t="shared" ref="Q122:Q123" si="26">O122-P122</f>
        <v>0</v>
      </c>
      <c r="R122" s="20"/>
      <c r="S122" s="20"/>
      <c r="U122" s="20"/>
    </row>
    <row r="123" spans="1:21" s="3" customFormat="1" ht="15" customHeight="1">
      <c r="A123" s="10">
        <v>113</v>
      </c>
      <c r="B123" s="21" t="s">
        <v>113</v>
      </c>
      <c r="C123" s="14" t="s">
        <v>54</v>
      </c>
      <c r="D123" s="10" t="s">
        <v>69</v>
      </c>
      <c r="E123" s="21" t="s">
        <v>24</v>
      </c>
      <c r="F123" s="23"/>
      <c r="G123" s="19" t="s">
        <v>22</v>
      </c>
      <c r="H123" s="92">
        <v>1</v>
      </c>
      <c r="I123" s="87"/>
      <c r="J123" s="87"/>
      <c r="K123" s="87"/>
      <c r="L123" s="87"/>
      <c r="M123" s="87">
        <f t="shared" si="25"/>
        <v>0</v>
      </c>
      <c r="N123" s="87"/>
      <c r="O123" s="93"/>
      <c r="P123" s="93"/>
      <c r="Q123" s="90">
        <f t="shared" si="26"/>
        <v>0</v>
      </c>
      <c r="R123" s="20"/>
      <c r="S123" s="20"/>
      <c r="U123" s="20"/>
    </row>
    <row r="124" spans="1:21" s="3" customFormat="1" ht="15" customHeight="1">
      <c r="A124" s="10">
        <v>114</v>
      </c>
      <c r="B124" s="29" t="s">
        <v>113</v>
      </c>
      <c r="C124" s="14" t="s">
        <v>54</v>
      </c>
      <c r="D124" s="10" t="s">
        <v>69</v>
      </c>
      <c r="E124" s="21" t="s">
        <v>24</v>
      </c>
      <c r="F124" s="22"/>
      <c r="G124" s="19" t="s">
        <v>25</v>
      </c>
      <c r="H124" s="80"/>
      <c r="I124" s="84"/>
      <c r="J124" s="84"/>
      <c r="K124" s="84"/>
      <c r="L124" s="84"/>
      <c r="M124" s="84"/>
      <c r="N124" s="84"/>
      <c r="O124" s="84"/>
      <c r="P124" s="84"/>
      <c r="Q124" s="84"/>
    </row>
    <row r="125" spans="1:21" s="3" customFormat="1" ht="15" customHeight="1">
      <c r="A125" s="10">
        <v>115</v>
      </c>
      <c r="B125" s="39" t="s">
        <v>114</v>
      </c>
      <c r="C125" s="14" t="s">
        <v>19</v>
      </c>
      <c r="D125" s="11"/>
      <c r="E125" s="21" t="s">
        <v>20</v>
      </c>
      <c r="F125" s="26"/>
      <c r="G125" s="27" t="s">
        <v>22</v>
      </c>
      <c r="H125" s="116">
        <v>3</v>
      </c>
      <c r="I125" s="117"/>
      <c r="J125" s="117"/>
      <c r="K125" s="117"/>
      <c r="L125" s="117"/>
      <c r="M125" s="87">
        <f>K125-L125</f>
        <v>0</v>
      </c>
      <c r="N125" s="117"/>
      <c r="O125" s="118"/>
      <c r="P125" s="118"/>
      <c r="Q125" s="90">
        <f>O125-P125</f>
        <v>0</v>
      </c>
      <c r="R125" s="20"/>
      <c r="S125" s="20"/>
      <c r="U125" s="20"/>
    </row>
    <row r="126" spans="1:21" s="3" customFormat="1" ht="15" customHeight="1">
      <c r="A126" s="10">
        <v>116</v>
      </c>
      <c r="B126" s="21" t="s">
        <v>114</v>
      </c>
      <c r="C126" s="14" t="s">
        <v>19</v>
      </c>
      <c r="D126" s="21"/>
      <c r="E126" s="21" t="s">
        <v>20</v>
      </c>
      <c r="F126" s="21"/>
      <c r="G126" s="19" t="s">
        <v>21</v>
      </c>
      <c r="H126" s="80">
        <v>1</v>
      </c>
      <c r="I126" s="115">
        <v>2</v>
      </c>
      <c r="J126" s="115">
        <v>2</v>
      </c>
      <c r="K126" s="120">
        <v>6989.46</v>
      </c>
      <c r="L126" s="120">
        <v>6989.46</v>
      </c>
      <c r="M126" s="115"/>
      <c r="N126" s="84"/>
      <c r="O126" s="84"/>
      <c r="P126" s="84"/>
      <c r="Q126" s="84"/>
    </row>
    <row r="127" spans="1:21" s="3" customFormat="1" ht="15" customHeight="1">
      <c r="A127" s="10">
        <v>117</v>
      </c>
      <c r="B127" s="21" t="s">
        <v>115</v>
      </c>
      <c r="C127" s="14" t="s">
        <v>19</v>
      </c>
      <c r="D127" s="10"/>
      <c r="E127" s="21" t="s">
        <v>116</v>
      </c>
      <c r="F127" s="23"/>
      <c r="G127" s="19" t="s">
        <v>22</v>
      </c>
      <c r="H127" s="92">
        <v>6</v>
      </c>
      <c r="I127" s="87"/>
      <c r="J127" s="87"/>
      <c r="K127" s="87"/>
      <c r="L127" s="87"/>
      <c r="M127" s="87">
        <f>K127-L127</f>
        <v>0</v>
      </c>
      <c r="N127" s="87"/>
      <c r="O127" s="93"/>
      <c r="P127" s="93"/>
      <c r="Q127" s="90">
        <f>O127-P127</f>
        <v>0</v>
      </c>
      <c r="R127" s="20"/>
      <c r="S127" s="20"/>
      <c r="U127" s="20"/>
    </row>
    <row r="128" spans="1:21" s="3" customFormat="1" ht="15" customHeight="1">
      <c r="A128" s="10">
        <v>118</v>
      </c>
      <c r="B128" s="21" t="s">
        <v>115</v>
      </c>
      <c r="C128" s="14" t="s">
        <v>19</v>
      </c>
      <c r="D128" s="10"/>
      <c r="E128" s="21" t="s">
        <v>116</v>
      </c>
      <c r="F128" s="22"/>
      <c r="G128" s="19" t="s">
        <v>25</v>
      </c>
      <c r="H128" s="80"/>
      <c r="I128" s="84"/>
      <c r="J128" s="84"/>
      <c r="K128" s="84"/>
      <c r="L128" s="84"/>
      <c r="M128" s="84"/>
      <c r="N128" s="84"/>
      <c r="O128" s="95"/>
      <c r="P128" s="95"/>
      <c r="Q128" s="84"/>
    </row>
    <row r="129" spans="1:1021" s="18" customFormat="1" ht="15" customHeight="1">
      <c r="A129" s="10">
        <v>119</v>
      </c>
      <c r="B129" s="40" t="s">
        <v>115</v>
      </c>
      <c r="C129" s="14" t="s">
        <v>19</v>
      </c>
      <c r="D129" s="10"/>
      <c r="E129" s="21" t="s">
        <v>116</v>
      </c>
      <c r="F129" s="22"/>
      <c r="G129" s="19" t="s">
        <v>47</v>
      </c>
      <c r="H129" s="80"/>
      <c r="I129" s="84"/>
      <c r="J129" s="84"/>
      <c r="K129" s="84"/>
      <c r="L129" s="84"/>
      <c r="M129" s="84"/>
      <c r="N129" s="155">
        <v>1</v>
      </c>
      <c r="O129" s="155"/>
      <c r="P129" s="155"/>
      <c r="Q129" s="84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</row>
    <row r="130" spans="1:1021" s="3" customFormat="1" ht="15" customHeight="1">
      <c r="A130" s="10">
        <v>120</v>
      </c>
      <c r="B130" s="21" t="s">
        <v>117</v>
      </c>
      <c r="C130" s="14" t="s">
        <v>19</v>
      </c>
      <c r="D130" s="10"/>
      <c r="E130" s="21" t="s">
        <v>43</v>
      </c>
      <c r="F130" s="23"/>
      <c r="G130" s="19" t="s">
        <v>22</v>
      </c>
      <c r="H130" s="92">
        <v>2</v>
      </c>
      <c r="I130" s="87"/>
      <c r="J130" s="87"/>
      <c r="K130" s="87"/>
      <c r="L130" s="87"/>
      <c r="M130" s="87">
        <f>K130-L130</f>
        <v>0</v>
      </c>
      <c r="N130" s="146"/>
      <c r="O130" s="156"/>
      <c r="P130" s="156"/>
      <c r="Q130" s="90">
        <f>O130-P130</f>
        <v>0</v>
      </c>
      <c r="R130" s="20"/>
      <c r="S130" s="20"/>
      <c r="U130" s="20"/>
    </row>
    <row r="131" spans="1:1021" s="3" customFormat="1" ht="15" customHeight="1">
      <c r="A131" s="10">
        <v>121</v>
      </c>
      <c r="B131" s="21" t="s">
        <v>117</v>
      </c>
      <c r="C131" s="14" t="s">
        <v>19</v>
      </c>
      <c r="D131" s="10"/>
      <c r="E131" s="21" t="s">
        <v>43</v>
      </c>
      <c r="F131" s="22"/>
      <c r="G131" s="19" t="s">
        <v>44</v>
      </c>
      <c r="H131" s="80">
        <v>1</v>
      </c>
      <c r="I131" s="105"/>
      <c r="J131" s="105"/>
      <c r="K131" s="106"/>
      <c r="L131" s="106"/>
      <c r="M131" s="105"/>
      <c r="N131" s="107"/>
      <c r="O131" s="108"/>
      <c r="P131" s="107"/>
      <c r="Q131" s="107"/>
    </row>
    <row r="132" spans="1:1021" s="3" customFormat="1" ht="15" customHeight="1">
      <c r="A132" s="10">
        <v>122</v>
      </c>
      <c r="B132" s="21" t="s">
        <v>118</v>
      </c>
      <c r="C132" s="14"/>
      <c r="D132" s="10"/>
      <c r="E132" s="21"/>
      <c r="F132" s="22"/>
      <c r="G132" s="19" t="s">
        <v>22</v>
      </c>
      <c r="H132" s="92">
        <v>3</v>
      </c>
      <c r="I132" s="157"/>
      <c r="J132" s="157"/>
      <c r="K132" s="158"/>
      <c r="L132" s="158"/>
      <c r="M132" s="87">
        <f>K132-L132</f>
        <v>0</v>
      </c>
      <c r="N132" s="159"/>
      <c r="O132" s="160"/>
      <c r="P132" s="160"/>
      <c r="Q132" s="90">
        <f>O132-P132</f>
        <v>0</v>
      </c>
      <c r="R132" s="20"/>
      <c r="S132" s="20"/>
      <c r="U132" s="20"/>
    </row>
    <row r="133" spans="1:1021" s="3" customFormat="1" ht="15" customHeight="1">
      <c r="A133" s="10">
        <v>123</v>
      </c>
      <c r="B133" s="21" t="s">
        <v>118</v>
      </c>
      <c r="C133" s="14"/>
      <c r="D133" s="10"/>
      <c r="E133" s="21"/>
      <c r="F133" s="22"/>
      <c r="G133" s="19" t="s">
        <v>25</v>
      </c>
      <c r="H133" s="80">
        <v>1</v>
      </c>
      <c r="I133" s="104"/>
      <c r="J133" s="104"/>
      <c r="K133" s="104"/>
      <c r="L133" s="106"/>
      <c r="M133" s="104"/>
      <c r="N133" s="106"/>
      <c r="O133" s="161"/>
      <c r="P133" s="161"/>
      <c r="Q133" s="106"/>
      <c r="R133" s="18"/>
    </row>
    <row r="134" spans="1:1021" s="18" customFormat="1" ht="15" customHeight="1">
      <c r="A134" s="10">
        <v>124</v>
      </c>
      <c r="B134" s="13" t="s">
        <v>119</v>
      </c>
      <c r="C134" s="14" t="s">
        <v>19</v>
      </c>
      <c r="D134" s="10"/>
      <c r="E134" s="21" t="s">
        <v>43</v>
      </c>
      <c r="F134" s="16"/>
      <c r="G134" s="17" t="s">
        <v>22</v>
      </c>
      <c r="H134" s="85">
        <v>2</v>
      </c>
      <c r="I134" s="101"/>
      <c r="J134" s="101"/>
      <c r="K134" s="101"/>
      <c r="L134" s="101"/>
      <c r="M134" s="87">
        <f>K134-L134</f>
        <v>0</v>
      </c>
      <c r="N134" s="101"/>
      <c r="O134" s="102"/>
      <c r="P134" s="102"/>
      <c r="Q134" s="90">
        <f>O134-P134</f>
        <v>0</v>
      </c>
      <c r="R134" s="20"/>
      <c r="S134" s="20"/>
      <c r="T134" s="3"/>
      <c r="U134" s="20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18" customFormat="1" ht="15" customHeight="1">
      <c r="A135" s="10">
        <v>125</v>
      </c>
      <c r="B135" s="13" t="s">
        <v>119</v>
      </c>
      <c r="C135" s="14" t="s">
        <v>19</v>
      </c>
      <c r="D135" s="10"/>
      <c r="E135" s="21"/>
      <c r="F135" s="41"/>
      <c r="G135" s="19" t="s">
        <v>44</v>
      </c>
      <c r="H135" s="162">
        <v>2</v>
      </c>
      <c r="I135" s="105"/>
      <c r="J135" s="105"/>
      <c r="K135" s="104"/>
      <c r="L135" s="106"/>
      <c r="M135" s="105"/>
      <c r="N135" s="107"/>
      <c r="O135" s="108"/>
      <c r="P135" s="108"/>
      <c r="Q135" s="10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3" customFormat="1" ht="15" customHeight="1">
      <c r="A136" s="10">
        <v>126</v>
      </c>
      <c r="B136" s="21" t="s">
        <v>120</v>
      </c>
      <c r="C136" s="14"/>
      <c r="D136" s="10"/>
      <c r="E136" s="21"/>
      <c r="F136" s="22"/>
      <c r="G136" s="19" t="s">
        <v>25</v>
      </c>
      <c r="H136" s="80"/>
      <c r="I136" s="104"/>
      <c r="J136" s="104"/>
      <c r="K136" s="104"/>
      <c r="L136" s="104"/>
      <c r="M136" s="104"/>
      <c r="N136" s="104"/>
      <c r="O136" s="121"/>
      <c r="P136" s="121"/>
      <c r="Q136" s="104"/>
    </row>
    <row r="137" spans="1:1021" s="3" customFormat="1" ht="15" customHeight="1">
      <c r="A137" s="10">
        <v>127</v>
      </c>
      <c r="B137" s="21" t="s">
        <v>120</v>
      </c>
      <c r="C137" s="14"/>
      <c r="D137" s="10"/>
      <c r="E137" s="21"/>
      <c r="F137" s="22"/>
      <c r="G137" s="19" t="s">
        <v>44</v>
      </c>
      <c r="H137" s="80"/>
      <c r="I137" s="82"/>
      <c r="J137" s="82"/>
      <c r="K137" s="94"/>
      <c r="L137" s="94"/>
      <c r="M137" s="84"/>
      <c r="N137" s="82"/>
      <c r="O137" s="95"/>
      <c r="P137" s="95"/>
      <c r="Q137" s="84"/>
      <c r="R137" s="18"/>
    </row>
    <row r="138" spans="1:1021" s="18" customFormat="1" ht="15" customHeight="1">
      <c r="A138" s="10">
        <v>128</v>
      </c>
      <c r="B138" s="21" t="s">
        <v>121</v>
      </c>
      <c r="C138" s="14" t="s">
        <v>54</v>
      </c>
      <c r="D138" s="10"/>
      <c r="E138" s="21" t="s">
        <v>122</v>
      </c>
      <c r="F138" s="23"/>
      <c r="G138" s="19" t="s">
        <v>22</v>
      </c>
      <c r="H138" s="92">
        <v>2</v>
      </c>
      <c r="I138" s="87"/>
      <c r="J138" s="87"/>
      <c r="K138" s="87"/>
      <c r="L138" s="87"/>
      <c r="M138" s="87">
        <f>K138-L138</f>
        <v>0</v>
      </c>
      <c r="N138" s="87"/>
      <c r="O138" s="93"/>
      <c r="P138" s="93"/>
      <c r="Q138" s="90">
        <f>O138-P138</f>
        <v>0</v>
      </c>
      <c r="R138" s="20"/>
      <c r="S138" s="20"/>
      <c r="T138" s="3"/>
      <c r="U138" s="20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18" customFormat="1" ht="15" customHeight="1">
      <c r="A139" s="10">
        <v>129</v>
      </c>
      <c r="B139" s="21" t="s">
        <v>121</v>
      </c>
      <c r="C139" s="14" t="s">
        <v>54</v>
      </c>
      <c r="D139" s="10"/>
      <c r="E139" s="21" t="s">
        <v>122</v>
      </c>
      <c r="F139" s="22"/>
      <c r="G139" s="19" t="s">
        <v>47</v>
      </c>
      <c r="H139" s="80"/>
      <c r="I139" s="84"/>
      <c r="J139" s="84"/>
      <c r="K139" s="84"/>
      <c r="L139" s="84"/>
      <c r="M139" s="84"/>
      <c r="N139" s="84"/>
      <c r="O139" s="95"/>
      <c r="P139" s="95"/>
      <c r="Q139" s="84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3" customFormat="1" ht="15" customHeight="1">
      <c r="A140" s="10">
        <v>130</v>
      </c>
      <c r="B140" s="21" t="s">
        <v>123</v>
      </c>
      <c r="C140" s="14" t="s">
        <v>19</v>
      </c>
      <c r="D140" s="10"/>
      <c r="E140" s="21" t="s">
        <v>24</v>
      </c>
      <c r="F140" s="22"/>
      <c r="G140" s="19" t="s">
        <v>33</v>
      </c>
      <c r="H140" s="80"/>
      <c r="I140" s="103"/>
      <c r="J140" s="103"/>
      <c r="K140" s="104"/>
      <c r="L140" s="104"/>
      <c r="M140" s="103"/>
      <c r="N140" s="155"/>
      <c r="O140" s="155"/>
      <c r="P140" s="155"/>
      <c r="Q140" s="84"/>
      <c r="R140" s="18"/>
    </row>
    <row r="141" spans="1:1021" s="3" customFormat="1" ht="15" customHeight="1">
      <c r="A141" s="10">
        <v>131</v>
      </c>
      <c r="B141" s="21" t="s">
        <v>123</v>
      </c>
      <c r="C141" s="14"/>
      <c r="D141" s="10"/>
      <c r="E141" s="21"/>
      <c r="F141" s="22"/>
      <c r="G141" s="19" t="s">
        <v>25</v>
      </c>
      <c r="H141" s="80">
        <v>4</v>
      </c>
      <c r="I141" s="84"/>
      <c r="J141" s="84"/>
      <c r="K141" s="84"/>
      <c r="L141" s="84"/>
      <c r="M141" s="84"/>
      <c r="N141" s="84"/>
      <c r="O141" s="91"/>
      <c r="P141" s="91"/>
      <c r="Q141" s="84"/>
      <c r="R141" s="18"/>
    </row>
    <row r="142" spans="1:1021" s="3" customFormat="1" ht="15" customHeight="1">
      <c r="A142" s="10">
        <v>132</v>
      </c>
      <c r="B142" s="21" t="s">
        <v>124</v>
      </c>
      <c r="C142" s="14" t="s">
        <v>19</v>
      </c>
      <c r="D142" s="10"/>
      <c r="E142" s="21" t="s">
        <v>24</v>
      </c>
      <c r="F142" s="22"/>
      <c r="G142" s="19" t="s">
        <v>22</v>
      </c>
      <c r="H142" s="92">
        <v>5</v>
      </c>
      <c r="I142" s="87"/>
      <c r="J142" s="87"/>
      <c r="K142" s="87"/>
      <c r="L142" s="87"/>
      <c r="M142" s="87">
        <f>K142-L142</f>
        <v>0</v>
      </c>
      <c r="N142" s="87"/>
      <c r="O142" s="99"/>
      <c r="P142" s="99"/>
      <c r="Q142" s="90">
        <f>O142-P142</f>
        <v>0</v>
      </c>
      <c r="R142" s="20"/>
      <c r="S142" s="20"/>
      <c r="U142" s="20"/>
    </row>
    <row r="143" spans="1:1021" ht="15" customHeight="1">
      <c r="A143" s="10">
        <v>133</v>
      </c>
      <c r="B143" s="21" t="s">
        <v>124</v>
      </c>
      <c r="C143" s="14" t="s">
        <v>19</v>
      </c>
      <c r="D143" s="10"/>
      <c r="E143" s="21" t="s">
        <v>24</v>
      </c>
      <c r="F143" s="22"/>
      <c r="G143" s="19" t="s">
        <v>25</v>
      </c>
      <c r="H143" s="80"/>
      <c r="I143" s="104"/>
      <c r="J143" s="104"/>
      <c r="K143" s="104"/>
      <c r="L143" s="104"/>
      <c r="M143" s="104"/>
      <c r="N143" s="104"/>
      <c r="O143" s="121"/>
      <c r="P143" s="121"/>
      <c r="Q143" s="104"/>
      <c r="R143" s="18"/>
    </row>
    <row r="144" spans="1:1021" s="3" customFormat="1" ht="15" customHeight="1">
      <c r="A144" s="10">
        <v>134</v>
      </c>
      <c r="B144" s="21" t="s">
        <v>125</v>
      </c>
      <c r="C144" s="14" t="s">
        <v>19</v>
      </c>
      <c r="D144" s="10"/>
      <c r="E144" s="21"/>
      <c r="F144" s="23"/>
      <c r="G144" s="19" t="s">
        <v>22</v>
      </c>
      <c r="H144" s="116">
        <v>1</v>
      </c>
      <c r="I144" s="117"/>
      <c r="J144" s="117"/>
      <c r="K144" s="117"/>
      <c r="L144" s="117"/>
      <c r="M144" s="87">
        <f>K144-L144</f>
        <v>0</v>
      </c>
      <c r="N144" s="87">
        <v>8</v>
      </c>
      <c r="O144" s="93">
        <f>7026.85+24140.5</f>
        <v>31167.35</v>
      </c>
      <c r="P144" s="93"/>
      <c r="Q144" s="90">
        <f>O144-P144</f>
        <v>31167.35</v>
      </c>
      <c r="R144" s="20"/>
      <c r="S144" s="20"/>
      <c r="U144" s="20"/>
    </row>
    <row r="145" spans="1:1021" ht="15" customHeight="1">
      <c r="A145" s="10">
        <v>135</v>
      </c>
      <c r="B145" s="21" t="s">
        <v>125</v>
      </c>
      <c r="C145" s="14" t="s">
        <v>19</v>
      </c>
      <c r="D145" s="10"/>
      <c r="E145" s="21" t="s">
        <v>126</v>
      </c>
      <c r="F145" s="22"/>
      <c r="G145" s="19" t="s">
        <v>33</v>
      </c>
      <c r="H145" s="80">
        <v>1</v>
      </c>
      <c r="I145" s="103"/>
      <c r="J145" s="103"/>
      <c r="K145" s="104"/>
      <c r="L145" s="104"/>
      <c r="M145" s="103"/>
      <c r="N145" s="103"/>
      <c r="O145" s="103"/>
      <c r="P145" s="105"/>
      <c r="Q145" s="105"/>
    </row>
    <row r="146" spans="1:1021" ht="15" customHeight="1">
      <c r="A146" s="10">
        <v>136</v>
      </c>
      <c r="B146" s="21" t="s">
        <v>127</v>
      </c>
      <c r="C146" s="14"/>
      <c r="D146" s="10"/>
      <c r="E146" s="21"/>
      <c r="F146" s="22"/>
      <c r="G146" s="19" t="s">
        <v>21</v>
      </c>
      <c r="H146" s="80">
        <v>1</v>
      </c>
      <c r="I146" s="115"/>
      <c r="J146" s="115"/>
      <c r="K146" s="120"/>
      <c r="L146" s="120"/>
      <c r="M146" s="164"/>
      <c r="N146" s="84"/>
      <c r="O146" s="91"/>
      <c r="P146" s="91"/>
      <c r="Q146" s="84"/>
    </row>
    <row r="147" spans="1:1021" ht="15" customHeight="1">
      <c r="A147" s="10">
        <v>137</v>
      </c>
      <c r="B147" s="21" t="s">
        <v>127</v>
      </c>
      <c r="C147" s="14"/>
      <c r="D147" s="10"/>
      <c r="E147" s="21"/>
      <c r="F147" s="22"/>
      <c r="G147" s="19" t="s">
        <v>22</v>
      </c>
      <c r="H147" s="92">
        <v>3</v>
      </c>
      <c r="I147" s="87"/>
      <c r="J147" s="87"/>
      <c r="K147" s="87"/>
      <c r="L147" s="87"/>
      <c r="M147" s="87">
        <f t="shared" ref="M147:M148" si="27">K147-L147</f>
        <v>0</v>
      </c>
      <c r="N147" s="87"/>
      <c r="O147" s="99"/>
      <c r="P147" s="99"/>
      <c r="Q147" s="90">
        <f t="shared" ref="Q147:Q148" si="28">O147-P147</f>
        <v>0</v>
      </c>
      <c r="R147" s="20"/>
      <c r="S147" s="20"/>
      <c r="U147" s="20"/>
    </row>
    <row r="148" spans="1:1021" ht="15" customHeight="1">
      <c r="A148" s="10">
        <v>138</v>
      </c>
      <c r="B148" s="21" t="s">
        <v>128</v>
      </c>
      <c r="C148" s="14"/>
      <c r="D148" s="10"/>
      <c r="E148" s="21"/>
      <c r="F148" s="22"/>
      <c r="G148" s="19" t="s">
        <v>22</v>
      </c>
      <c r="H148" s="92">
        <v>1</v>
      </c>
      <c r="I148" s="165"/>
      <c r="J148" s="165"/>
      <c r="K148" s="165"/>
      <c r="L148" s="165"/>
      <c r="M148" s="87">
        <f t="shared" si="27"/>
        <v>0</v>
      </c>
      <c r="N148" s="87">
        <v>3</v>
      </c>
      <c r="O148" s="99">
        <v>3513.17</v>
      </c>
      <c r="P148" s="99"/>
      <c r="Q148" s="90">
        <f t="shared" si="28"/>
        <v>3513.17</v>
      </c>
      <c r="R148" s="20"/>
      <c r="S148" s="20"/>
      <c r="U148" s="20"/>
    </row>
    <row r="149" spans="1:1021" s="3" customFormat="1" ht="15" customHeight="1">
      <c r="A149" s="10">
        <v>139</v>
      </c>
      <c r="B149" s="21" t="s">
        <v>128</v>
      </c>
      <c r="C149" s="14"/>
      <c r="D149" s="10"/>
      <c r="E149" s="21"/>
      <c r="F149" s="22"/>
      <c r="G149" s="19" t="s">
        <v>33</v>
      </c>
      <c r="H149" s="80">
        <v>2</v>
      </c>
      <c r="I149" s="84"/>
      <c r="J149" s="84"/>
      <c r="K149" s="84"/>
      <c r="L149" s="84"/>
      <c r="M149" s="84"/>
      <c r="N149" s="84"/>
      <c r="O149" s="91"/>
      <c r="P149" s="91"/>
      <c r="Q149" s="84"/>
      <c r="R149" s="18"/>
    </row>
    <row r="150" spans="1:1021" s="3" customFormat="1" ht="15" customHeight="1">
      <c r="A150" s="10">
        <v>140</v>
      </c>
      <c r="B150" s="21" t="s">
        <v>129</v>
      </c>
      <c r="C150" s="14" t="s">
        <v>19</v>
      </c>
      <c r="D150" s="10"/>
      <c r="E150" s="21" t="s">
        <v>39</v>
      </c>
      <c r="F150" s="22"/>
      <c r="G150" s="19" t="s">
        <v>22</v>
      </c>
      <c r="H150" s="92">
        <v>3</v>
      </c>
      <c r="I150" s="87"/>
      <c r="J150" s="87"/>
      <c r="K150" s="87"/>
      <c r="L150" s="87"/>
      <c r="M150" s="87">
        <f t="shared" ref="M150:M152" si="29">K150-L150</f>
        <v>0</v>
      </c>
      <c r="N150" s="87"/>
      <c r="O150" s="99"/>
      <c r="P150" s="99"/>
      <c r="Q150" s="90">
        <f t="shared" ref="Q150:Q152" si="30">O150-P150</f>
        <v>0</v>
      </c>
      <c r="R150" s="20"/>
      <c r="S150" s="20"/>
      <c r="T150" s="18"/>
      <c r="U150" s="20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8"/>
      <c r="AMA150" s="18"/>
      <c r="AMB150" s="18"/>
      <c r="AMC150" s="18"/>
      <c r="AMD150" s="18"/>
      <c r="AME150" s="18"/>
      <c r="AMF150" s="18"/>
      <c r="AMG150" s="18"/>
    </row>
    <row r="151" spans="1:1021" s="3" customFormat="1" ht="15" customHeight="1">
      <c r="A151" s="10">
        <v>141</v>
      </c>
      <c r="B151" s="21" t="s">
        <v>130</v>
      </c>
      <c r="C151" s="14" t="s">
        <v>19</v>
      </c>
      <c r="D151" s="10"/>
      <c r="E151" s="21" t="s">
        <v>39</v>
      </c>
      <c r="F151" s="23"/>
      <c r="G151" s="19" t="s">
        <v>22</v>
      </c>
      <c r="H151" s="92">
        <v>1</v>
      </c>
      <c r="I151" s="87"/>
      <c r="J151" s="87"/>
      <c r="K151" s="90"/>
      <c r="L151" s="90"/>
      <c r="M151" s="87">
        <f t="shared" si="29"/>
        <v>0</v>
      </c>
      <c r="N151" s="87"/>
      <c r="O151" s="93"/>
      <c r="P151" s="93"/>
      <c r="Q151" s="90">
        <f t="shared" si="30"/>
        <v>0</v>
      </c>
      <c r="R151" s="20"/>
      <c r="S151" s="20"/>
      <c r="U151" s="20"/>
    </row>
    <row r="152" spans="1:1021" s="3" customFormat="1" ht="15" customHeight="1">
      <c r="A152" s="10">
        <v>142</v>
      </c>
      <c r="B152" s="21" t="s">
        <v>131</v>
      </c>
      <c r="C152" s="14" t="s">
        <v>19</v>
      </c>
      <c r="D152" s="10"/>
      <c r="E152" s="21" t="s">
        <v>39</v>
      </c>
      <c r="F152" s="22"/>
      <c r="G152" s="19" t="s">
        <v>22</v>
      </c>
      <c r="H152" s="92">
        <v>1</v>
      </c>
      <c r="I152" s="87"/>
      <c r="J152" s="87"/>
      <c r="K152" s="90"/>
      <c r="L152" s="90"/>
      <c r="M152" s="87">
        <f t="shared" si="29"/>
        <v>0</v>
      </c>
      <c r="N152" s="87"/>
      <c r="O152" s="99"/>
      <c r="P152" s="99"/>
      <c r="Q152" s="90">
        <f t="shared" si="30"/>
        <v>0</v>
      </c>
      <c r="R152" s="20"/>
      <c r="S152" s="20"/>
      <c r="U152" s="20"/>
    </row>
    <row r="153" spans="1:1021" s="3" customFormat="1" ht="15" customHeight="1">
      <c r="A153" s="10">
        <v>143</v>
      </c>
      <c r="B153" s="21" t="s">
        <v>132</v>
      </c>
      <c r="C153" s="14"/>
      <c r="D153" s="10"/>
      <c r="E153" s="21"/>
      <c r="F153" s="22"/>
      <c r="G153" s="17" t="s">
        <v>25</v>
      </c>
      <c r="H153" s="92"/>
      <c r="I153" s="87"/>
      <c r="J153" s="87"/>
      <c r="K153" s="90"/>
      <c r="L153" s="90"/>
      <c r="M153" s="87"/>
      <c r="N153" s="87"/>
      <c r="O153" s="99"/>
      <c r="P153" s="99"/>
      <c r="Q153" s="90"/>
      <c r="S153" s="20"/>
      <c r="U153" s="20"/>
    </row>
    <row r="154" spans="1:1021" s="3" customFormat="1" ht="15" customHeight="1">
      <c r="A154" s="10">
        <v>144</v>
      </c>
      <c r="B154" s="21" t="s">
        <v>131</v>
      </c>
      <c r="C154" s="14" t="s">
        <v>19</v>
      </c>
      <c r="D154" s="10"/>
      <c r="E154" s="21" t="s">
        <v>39</v>
      </c>
      <c r="F154" s="22"/>
      <c r="G154" s="17" t="s">
        <v>25</v>
      </c>
      <c r="H154" s="80"/>
      <c r="I154" s="82"/>
      <c r="J154" s="82"/>
      <c r="K154" s="94"/>
      <c r="L154" s="94"/>
      <c r="M154" s="84"/>
      <c r="N154" s="82"/>
      <c r="O154" s="95"/>
      <c r="P154" s="95"/>
      <c r="Q154" s="84"/>
    </row>
    <row r="155" spans="1:1021" ht="15" customHeight="1">
      <c r="A155" s="10">
        <v>145</v>
      </c>
      <c r="B155" s="33" t="s">
        <v>133</v>
      </c>
      <c r="C155" s="14"/>
      <c r="D155" s="10"/>
      <c r="E155" s="21"/>
      <c r="F155" s="22"/>
      <c r="G155" s="17" t="s">
        <v>44</v>
      </c>
      <c r="H155" s="80"/>
      <c r="I155" s="105"/>
      <c r="J155" s="105"/>
      <c r="K155" s="104"/>
      <c r="L155" s="106"/>
      <c r="M155" s="105"/>
      <c r="N155" s="107"/>
      <c r="O155" s="108"/>
      <c r="P155" s="107"/>
      <c r="Q155" s="107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ht="15" customHeight="1">
      <c r="A156" s="10">
        <v>146</v>
      </c>
      <c r="B156" s="33" t="s">
        <v>133</v>
      </c>
      <c r="C156" s="14" t="s">
        <v>19</v>
      </c>
      <c r="D156" s="10"/>
      <c r="E156" s="21"/>
      <c r="F156" s="23"/>
      <c r="G156" s="19" t="s">
        <v>22</v>
      </c>
      <c r="H156" s="92"/>
      <c r="I156" s="87"/>
      <c r="J156" s="87"/>
      <c r="K156" s="90"/>
      <c r="L156" s="90"/>
      <c r="M156" s="87">
        <f>K156-L156</f>
        <v>0</v>
      </c>
      <c r="N156" s="146"/>
      <c r="O156" s="146"/>
      <c r="P156" s="146"/>
      <c r="Q156" s="90">
        <f>O156-P156</f>
        <v>0</v>
      </c>
      <c r="R156" s="20"/>
      <c r="S156" s="20"/>
      <c r="T156" s="18"/>
      <c r="U156" s="20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</row>
    <row r="157" spans="1:1021" ht="15" customHeight="1">
      <c r="A157" s="10">
        <v>147</v>
      </c>
      <c r="B157" s="33" t="s">
        <v>134</v>
      </c>
      <c r="C157" s="14"/>
      <c r="D157" s="10"/>
      <c r="E157" s="21"/>
      <c r="F157" s="23"/>
      <c r="G157" s="19" t="s">
        <v>25</v>
      </c>
      <c r="H157" s="92">
        <v>3</v>
      </c>
      <c r="I157" s="87"/>
      <c r="J157" s="87"/>
      <c r="K157" s="90"/>
      <c r="L157" s="90"/>
      <c r="M157" s="87"/>
      <c r="N157" s="146"/>
      <c r="O157" s="147"/>
      <c r="P157" s="147"/>
      <c r="Q157" s="90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ht="15" customHeight="1">
      <c r="A158" s="10">
        <v>148</v>
      </c>
      <c r="B158" s="21" t="s">
        <v>135</v>
      </c>
      <c r="C158" s="14"/>
      <c r="D158" s="21"/>
      <c r="E158" s="21"/>
      <c r="F158" s="23"/>
      <c r="G158" s="19"/>
      <c r="H158" s="92"/>
      <c r="I158" s="87"/>
      <c r="J158" s="87"/>
      <c r="K158" s="90"/>
      <c r="L158" s="90"/>
      <c r="M158" s="87"/>
      <c r="N158" s="146"/>
      <c r="O158" s="147"/>
      <c r="P158" s="147"/>
      <c r="Q158" s="90"/>
    </row>
    <row r="159" spans="1:1021" s="3" customFormat="1" ht="15" customHeight="1">
      <c r="A159" s="10">
        <v>149</v>
      </c>
      <c r="B159" s="21" t="s">
        <v>135</v>
      </c>
      <c r="C159" s="14"/>
      <c r="D159" s="21"/>
      <c r="E159" s="21"/>
      <c r="F159" s="23"/>
      <c r="G159" s="19" t="s">
        <v>33</v>
      </c>
      <c r="H159" s="92">
        <v>1</v>
      </c>
      <c r="I159" s="87"/>
      <c r="J159" s="87"/>
      <c r="K159" s="90"/>
      <c r="L159" s="90"/>
      <c r="M159" s="87"/>
      <c r="N159" s="146"/>
      <c r="O159" s="146"/>
      <c r="P159" s="146"/>
      <c r="Q159" s="90"/>
      <c r="R159" s="18"/>
    </row>
    <row r="160" spans="1:1021" s="3" customFormat="1" ht="15" customHeight="1">
      <c r="A160" s="10">
        <v>150</v>
      </c>
      <c r="B160" s="21" t="s">
        <v>136</v>
      </c>
      <c r="C160" s="14"/>
      <c r="D160" s="10"/>
      <c r="E160" s="21"/>
      <c r="F160" s="22"/>
      <c r="G160" s="19" t="s">
        <v>25</v>
      </c>
      <c r="H160" s="80"/>
      <c r="I160" s="84"/>
      <c r="J160" s="84"/>
      <c r="K160" s="94"/>
      <c r="L160" s="94"/>
      <c r="M160" s="84"/>
      <c r="N160" s="84"/>
      <c r="O160" s="84"/>
      <c r="P160" s="84"/>
      <c r="Q160" s="84"/>
      <c r="R160" s="18"/>
    </row>
    <row r="161" spans="1:1021" s="3" customFormat="1" ht="15" customHeight="1">
      <c r="A161" s="10">
        <v>151</v>
      </c>
      <c r="B161" s="21" t="s">
        <v>137</v>
      </c>
      <c r="C161" s="14" t="s">
        <v>19</v>
      </c>
      <c r="D161" s="21"/>
      <c r="E161" s="21" t="s">
        <v>32</v>
      </c>
      <c r="F161" s="23"/>
      <c r="G161" s="19" t="s">
        <v>22</v>
      </c>
      <c r="H161" s="92">
        <v>2</v>
      </c>
      <c r="I161" s="87"/>
      <c r="J161" s="87"/>
      <c r="K161" s="90"/>
      <c r="L161" s="90"/>
      <c r="M161" s="87">
        <f>K161-L161</f>
        <v>0</v>
      </c>
      <c r="N161" s="146">
        <v>3</v>
      </c>
      <c r="O161" s="146">
        <f>1797.76+2882.03</f>
        <v>4679.79</v>
      </c>
      <c r="P161" s="146">
        <f>1797.76+2882.03</f>
        <v>4679.79</v>
      </c>
      <c r="Q161" s="90">
        <f>O161-P161</f>
        <v>0</v>
      </c>
      <c r="R161" s="20"/>
      <c r="S161" s="20"/>
      <c r="U161" s="20"/>
    </row>
    <row r="162" spans="1:1021" s="3" customFormat="1" ht="15" customHeight="1">
      <c r="A162" s="10">
        <v>152</v>
      </c>
      <c r="B162" s="21" t="s">
        <v>137</v>
      </c>
      <c r="C162" s="14" t="s">
        <v>19</v>
      </c>
      <c r="D162" s="21"/>
      <c r="E162" s="21" t="s">
        <v>32</v>
      </c>
      <c r="F162" s="21"/>
      <c r="G162" s="19" t="s">
        <v>33</v>
      </c>
      <c r="H162" s="80"/>
      <c r="I162" s="103"/>
      <c r="J162" s="103"/>
      <c r="K162" s="104"/>
      <c r="L162" s="104"/>
      <c r="M162" s="103"/>
      <c r="N162" s="84"/>
      <c r="O162" s="84"/>
      <c r="P162" s="84"/>
      <c r="Q162" s="84"/>
    </row>
    <row r="163" spans="1:1021" ht="15" customHeight="1">
      <c r="A163" s="10">
        <v>153</v>
      </c>
      <c r="B163" s="21" t="s">
        <v>138</v>
      </c>
      <c r="C163" s="14" t="s">
        <v>19</v>
      </c>
      <c r="D163" s="10"/>
      <c r="E163" s="21" t="s">
        <v>39</v>
      </c>
      <c r="F163" s="22"/>
      <c r="G163" s="19" t="s">
        <v>22</v>
      </c>
      <c r="H163" s="92">
        <v>4</v>
      </c>
      <c r="I163" s="101"/>
      <c r="J163" s="101"/>
      <c r="K163" s="101"/>
      <c r="L163" s="101"/>
      <c r="M163" s="87">
        <f t="shared" ref="M163:M164" si="31">K163-L163</f>
        <v>0</v>
      </c>
      <c r="N163" s="101"/>
      <c r="O163" s="101"/>
      <c r="P163" s="101"/>
      <c r="Q163" s="90">
        <f t="shared" ref="Q163:Q164" si="32">O163-P163</f>
        <v>0</v>
      </c>
      <c r="R163" s="20"/>
      <c r="S163" s="20"/>
      <c r="U163" s="20"/>
    </row>
    <row r="164" spans="1:1021" ht="15" customHeight="1">
      <c r="A164" s="10">
        <v>154</v>
      </c>
      <c r="B164" s="21" t="s">
        <v>139</v>
      </c>
      <c r="C164" s="42" t="s">
        <v>19</v>
      </c>
      <c r="D164" s="43"/>
      <c r="E164" s="21" t="s">
        <v>39</v>
      </c>
      <c r="F164" s="23"/>
      <c r="G164" s="19" t="s">
        <v>22</v>
      </c>
      <c r="H164" s="92"/>
      <c r="I164" s="101"/>
      <c r="J164" s="101"/>
      <c r="K164" s="101"/>
      <c r="L164" s="101"/>
      <c r="M164" s="87">
        <f t="shared" si="31"/>
        <v>0</v>
      </c>
      <c r="N164" s="101"/>
      <c r="O164" s="166"/>
      <c r="P164" s="166"/>
      <c r="Q164" s="90">
        <f t="shared" si="32"/>
        <v>0</v>
      </c>
      <c r="R164" s="20"/>
      <c r="S164" s="20"/>
      <c r="U164" s="20"/>
    </row>
    <row r="165" spans="1:1021" ht="15" customHeight="1">
      <c r="A165" s="10">
        <v>155</v>
      </c>
      <c r="B165" s="21" t="s">
        <v>139</v>
      </c>
      <c r="C165" s="42" t="s">
        <v>19</v>
      </c>
      <c r="D165" s="43"/>
      <c r="E165" s="21" t="s">
        <v>39</v>
      </c>
      <c r="F165" s="44"/>
      <c r="G165" s="19" t="s">
        <v>25</v>
      </c>
      <c r="H165" s="167"/>
      <c r="I165" s="104"/>
      <c r="J165" s="104"/>
      <c r="K165" s="104"/>
      <c r="L165" s="104"/>
      <c r="M165" s="104"/>
      <c r="N165" s="104"/>
      <c r="O165" s="121"/>
      <c r="P165" s="121"/>
      <c r="Q165" s="104"/>
    </row>
    <row r="166" spans="1:1021" ht="15" customHeight="1">
      <c r="A166" s="10">
        <v>156</v>
      </c>
      <c r="B166" s="21" t="s">
        <v>140</v>
      </c>
      <c r="C166" s="14"/>
      <c r="D166" s="10"/>
      <c r="E166" s="21"/>
      <c r="F166" s="23"/>
      <c r="G166" s="19" t="s">
        <v>44</v>
      </c>
      <c r="H166" s="96"/>
      <c r="I166" s="97"/>
      <c r="J166" s="97"/>
      <c r="K166" s="97"/>
      <c r="L166" s="97"/>
      <c r="M166" s="84"/>
      <c r="N166" s="97"/>
      <c r="O166" s="128"/>
      <c r="P166" s="128"/>
      <c r="Q166" s="138"/>
      <c r="R166" s="18"/>
    </row>
    <row r="167" spans="1:1021" ht="15" customHeight="1">
      <c r="A167" s="10">
        <v>157</v>
      </c>
      <c r="B167" s="21" t="s">
        <v>141</v>
      </c>
      <c r="C167" s="14" t="s">
        <v>19</v>
      </c>
      <c r="D167" s="10"/>
      <c r="E167" s="21" t="s">
        <v>142</v>
      </c>
      <c r="F167" s="23"/>
      <c r="G167" s="19" t="s">
        <v>22</v>
      </c>
      <c r="H167" s="92">
        <v>5</v>
      </c>
      <c r="I167" s="87"/>
      <c r="J167" s="87"/>
      <c r="K167" s="87"/>
      <c r="L167" s="87"/>
      <c r="M167" s="87">
        <f>K167-L167</f>
        <v>0</v>
      </c>
      <c r="N167" s="87"/>
      <c r="O167" s="90"/>
      <c r="P167" s="90"/>
      <c r="Q167" s="90">
        <f>O167-P167</f>
        <v>0</v>
      </c>
      <c r="R167" s="20"/>
      <c r="S167" s="20"/>
      <c r="U167" s="20"/>
    </row>
    <row r="168" spans="1:1021" ht="15" customHeight="1">
      <c r="A168" s="10">
        <v>158</v>
      </c>
      <c r="B168" s="21" t="s">
        <v>141</v>
      </c>
      <c r="C168" s="14" t="s">
        <v>19</v>
      </c>
      <c r="D168" s="21"/>
      <c r="E168" s="21" t="s">
        <v>142</v>
      </c>
      <c r="F168" s="21"/>
      <c r="G168" s="19" t="s">
        <v>21</v>
      </c>
      <c r="H168" s="80"/>
      <c r="I168" s="115"/>
      <c r="J168" s="115"/>
      <c r="K168" s="120"/>
      <c r="L168" s="153"/>
      <c r="M168" s="115"/>
      <c r="N168" s="168"/>
      <c r="O168" s="169"/>
      <c r="P168" s="169"/>
      <c r="Q168" s="84"/>
      <c r="R168" s="18"/>
    </row>
    <row r="169" spans="1:1021" ht="15" customHeight="1">
      <c r="A169" s="10">
        <v>159</v>
      </c>
      <c r="B169" s="21" t="s">
        <v>143</v>
      </c>
      <c r="C169" s="14" t="s">
        <v>19</v>
      </c>
      <c r="D169" s="10"/>
      <c r="E169" s="21" t="s">
        <v>122</v>
      </c>
      <c r="F169" s="23"/>
      <c r="G169" s="19" t="s">
        <v>22</v>
      </c>
      <c r="H169" s="92">
        <v>16</v>
      </c>
      <c r="I169" s="87"/>
      <c r="J169" s="87"/>
      <c r="K169" s="87"/>
      <c r="L169" s="87"/>
      <c r="M169" s="87">
        <f>K169-L169</f>
        <v>0</v>
      </c>
      <c r="N169" s="87">
        <v>49</v>
      </c>
      <c r="O169" s="87">
        <f>5248.31+2828.8+26487.21</f>
        <v>34564.32</v>
      </c>
      <c r="P169" s="87">
        <f>5248.31+2828.8+26487.21</f>
        <v>34564.32</v>
      </c>
      <c r="Q169" s="90">
        <f>O169-P169</f>
        <v>0</v>
      </c>
      <c r="R169" s="20"/>
      <c r="S169" s="20"/>
      <c r="U169" s="20"/>
    </row>
    <row r="170" spans="1:1021" s="18" customFormat="1" ht="15" customHeight="1">
      <c r="A170" s="10">
        <v>160</v>
      </c>
      <c r="B170" s="45" t="s">
        <v>143</v>
      </c>
      <c r="C170" s="14" t="s">
        <v>19</v>
      </c>
      <c r="D170" s="10"/>
      <c r="E170" s="21"/>
      <c r="F170" s="22"/>
      <c r="G170" s="19" t="s">
        <v>47</v>
      </c>
      <c r="H170" s="80"/>
      <c r="I170" s="170"/>
      <c r="J170" s="170"/>
      <c r="K170" s="170"/>
      <c r="L170" s="170"/>
      <c r="M170" s="84"/>
      <c r="N170" s="171"/>
      <c r="O170" s="172"/>
      <c r="P170" s="172"/>
      <c r="Q170" s="84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</row>
    <row r="171" spans="1:1021" ht="15" customHeight="1">
      <c r="A171" s="10">
        <v>161</v>
      </c>
      <c r="B171" s="21" t="s">
        <v>144</v>
      </c>
      <c r="C171" s="14" t="s">
        <v>19</v>
      </c>
      <c r="D171" s="10"/>
      <c r="E171" s="21" t="s">
        <v>43</v>
      </c>
      <c r="F171" s="23"/>
      <c r="G171" s="19" t="s">
        <v>22</v>
      </c>
      <c r="H171" s="92">
        <v>1</v>
      </c>
      <c r="I171" s="87"/>
      <c r="J171" s="87"/>
      <c r="K171" s="87"/>
      <c r="L171" s="87"/>
      <c r="M171" s="87">
        <f>K171-L171</f>
        <v>0</v>
      </c>
      <c r="N171" s="87"/>
      <c r="O171" s="87"/>
      <c r="P171" s="87"/>
      <c r="Q171" s="90">
        <f>O171-P171</f>
        <v>0</v>
      </c>
      <c r="R171" s="20"/>
      <c r="S171" s="20"/>
      <c r="U171" s="20"/>
    </row>
    <row r="172" spans="1:1021" ht="15" customHeight="1">
      <c r="A172" s="10">
        <v>162</v>
      </c>
      <c r="B172" s="21" t="s">
        <v>145</v>
      </c>
      <c r="C172" s="14" t="s">
        <v>38</v>
      </c>
      <c r="D172" s="10"/>
      <c r="E172" s="21"/>
      <c r="F172" s="22"/>
      <c r="G172" s="19" t="s">
        <v>47</v>
      </c>
      <c r="H172" s="80">
        <v>2</v>
      </c>
      <c r="I172" s="84"/>
      <c r="J172" s="84"/>
      <c r="K172" s="84"/>
      <c r="L172" s="84"/>
      <c r="M172" s="84"/>
      <c r="N172" s="84">
        <v>2</v>
      </c>
      <c r="O172" s="95"/>
      <c r="P172" s="95"/>
      <c r="Q172" s="84"/>
      <c r="R172" s="18"/>
    </row>
    <row r="173" spans="1:1021" ht="15" customHeight="1">
      <c r="A173" s="10">
        <v>163</v>
      </c>
      <c r="B173" s="21" t="s">
        <v>145</v>
      </c>
      <c r="C173" s="14"/>
      <c r="D173" s="10"/>
      <c r="E173" s="21"/>
      <c r="F173" s="22"/>
      <c r="G173" s="19" t="s">
        <v>22</v>
      </c>
      <c r="H173" s="80"/>
      <c r="I173" s="84"/>
      <c r="J173" s="84"/>
      <c r="K173" s="84"/>
      <c r="L173" s="84"/>
      <c r="M173" s="87">
        <f t="shared" ref="M173:M174" si="33">K173-L173</f>
        <v>0</v>
      </c>
      <c r="N173" s="84"/>
      <c r="O173" s="84"/>
      <c r="P173" s="84"/>
      <c r="Q173" s="90">
        <f t="shared" ref="Q173:Q174" si="34">O173-P173</f>
        <v>0</v>
      </c>
      <c r="R173" s="20"/>
      <c r="S173" s="20"/>
      <c r="U173" s="20"/>
    </row>
    <row r="174" spans="1:1021" ht="15" customHeight="1">
      <c r="A174" s="10">
        <v>164</v>
      </c>
      <c r="B174" s="21" t="s">
        <v>146</v>
      </c>
      <c r="C174" s="14" t="s">
        <v>38</v>
      </c>
      <c r="D174" s="10"/>
      <c r="E174" s="21" t="s">
        <v>147</v>
      </c>
      <c r="F174" s="23"/>
      <c r="G174" s="19" t="s">
        <v>22</v>
      </c>
      <c r="H174" s="92">
        <v>1</v>
      </c>
      <c r="I174" s="87"/>
      <c r="J174" s="87"/>
      <c r="K174" s="87"/>
      <c r="L174" s="87"/>
      <c r="M174" s="87">
        <f t="shared" si="33"/>
        <v>0</v>
      </c>
      <c r="N174" s="173"/>
      <c r="O174" s="174"/>
      <c r="P174" s="174"/>
      <c r="Q174" s="90">
        <f t="shared" si="34"/>
        <v>0</v>
      </c>
      <c r="R174" s="20"/>
      <c r="S174" s="20"/>
      <c r="U174" s="20"/>
    </row>
    <row r="175" spans="1:1021" ht="15" customHeight="1">
      <c r="A175" s="10">
        <v>165</v>
      </c>
      <c r="B175" s="21" t="s">
        <v>146</v>
      </c>
      <c r="C175" s="14" t="s">
        <v>38</v>
      </c>
      <c r="D175" s="10"/>
      <c r="E175" s="21" t="s">
        <v>147</v>
      </c>
      <c r="F175" s="30"/>
      <c r="G175" s="19" t="s">
        <v>47</v>
      </c>
      <c r="H175" s="80"/>
      <c r="I175" s="84"/>
      <c r="J175" s="84"/>
      <c r="K175" s="84"/>
      <c r="L175" s="84"/>
      <c r="M175" s="84"/>
      <c r="N175" s="82">
        <v>1</v>
      </c>
      <c r="O175" s="82">
        <v>693.66</v>
      </c>
      <c r="P175" s="82">
        <v>693.66</v>
      </c>
      <c r="Q175" s="84">
        <v>0</v>
      </c>
      <c r="R175" s="18"/>
    </row>
    <row r="176" spans="1:1021" ht="15" customHeight="1">
      <c r="A176" s="10">
        <v>166</v>
      </c>
      <c r="B176" s="21" t="s">
        <v>145</v>
      </c>
      <c r="C176" s="14"/>
      <c r="D176" s="10"/>
      <c r="E176" s="21"/>
      <c r="F176" s="30"/>
      <c r="G176" s="19"/>
      <c r="H176" s="80"/>
      <c r="I176" s="84"/>
      <c r="J176" s="84"/>
      <c r="K176" s="84"/>
      <c r="L176" s="84"/>
      <c r="M176" s="84"/>
      <c r="N176" s="82"/>
      <c r="O176" s="129"/>
      <c r="P176" s="82"/>
      <c r="Q176" s="84"/>
      <c r="R176" s="18"/>
    </row>
    <row r="177" spans="1:1021" ht="15" customHeight="1">
      <c r="A177" s="10"/>
      <c r="B177" s="21" t="s">
        <v>145</v>
      </c>
      <c r="C177" s="14"/>
      <c r="D177" s="10"/>
      <c r="E177" s="21"/>
      <c r="F177" s="30"/>
      <c r="G177" s="19" t="s">
        <v>25</v>
      </c>
      <c r="H177" s="80">
        <v>1</v>
      </c>
      <c r="I177" s="84"/>
      <c r="J177" s="84"/>
      <c r="K177" s="84"/>
      <c r="L177" s="84"/>
      <c r="M177" s="84"/>
      <c r="N177" s="82"/>
      <c r="O177" s="129"/>
      <c r="P177" s="82"/>
      <c r="Q177" s="84"/>
      <c r="R177" s="18"/>
    </row>
    <row r="178" spans="1:1021" ht="15" customHeight="1">
      <c r="A178" s="10">
        <v>167</v>
      </c>
      <c r="B178" s="21" t="s">
        <v>148</v>
      </c>
      <c r="C178" s="14" t="s">
        <v>19</v>
      </c>
      <c r="D178" s="10"/>
      <c r="E178" s="21"/>
      <c r="F178" s="22"/>
      <c r="G178" s="19" t="s">
        <v>25</v>
      </c>
      <c r="H178" s="80">
        <v>4</v>
      </c>
      <c r="I178" s="104"/>
      <c r="J178" s="104"/>
      <c r="K178" s="104"/>
      <c r="L178" s="104"/>
      <c r="M178" s="104"/>
      <c r="N178" s="104"/>
      <c r="O178" s="121"/>
      <c r="P178" s="104"/>
      <c r="Q178" s="104"/>
    </row>
    <row r="179" spans="1:1021" ht="15" customHeight="1">
      <c r="A179" s="10">
        <v>168</v>
      </c>
      <c r="B179" s="21" t="s">
        <v>148</v>
      </c>
      <c r="C179" s="14" t="s">
        <v>19</v>
      </c>
      <c r="D179" s="10"/>
      <c r="E179" s="21" t="s">
        <v>24</v>
      </c>
      <c r="F179" s="30"/>
      <c r="G179" s="19" t="s">
        <v>22</v>
      </c>
      <c r="H179" s="92"/>
      <c r="I179" s="87"/>
      <c r="J179" s="87"/>
      <c r="K179" s="87"/>
      <c r="L179" s="87"/>
      <c r="M179" s="87">
        <f t="shared" ref="M179:M180" si="35">K179-L179</f>
        <v>0</v>
      </c>
      <c r="N179" s="175"/>
      <c r="O179" s="176"/>
      <c r="P179" s="176"/>
      <c r="Q179" s="90">
        <f t="shared" ref="Q179:Q180" si="36">O179-P179</f>
        <v>0</v>
      </c>
      <c r="R179" s="20"/>
      <c r="S179" s="20"/>
      <c r="U179" s="20"/>
    </row>
    <row r="180" spans="1:1021" ht="15" customHeight="1">
      <c r="A180" s="10">
        <v>169</v>
      </c>
      <c r="B180" s="21" t="s">
        <v>149</v>
      </c>
      <c r="C180" s="14" t="s">
        <v>19</v>
      </c>
      <c r="D180" s="10"/>
      <c r="E180" s="21" t="s">
        <v>39</v>
      </c>
      <c r="F180" s="22"/>
      <c r="G180" s="19" t="s">
        <v>22</v>
      </c>
      <c r="H180" s="92"/>
      <c r="I180" s="87"/>
      <c r="J180" s="87"/>
      <c r="K180" s="87"/>
      <c r="L180" s="87"/>
      <c r="M180" s="87">
        <f t="shared" si="35"/>
        <v>0</v>
      </c>
      <c r="N180" s="87"/>
      <c r="O180" s="87"/>
      <c r="P180" s="87"/>
      <c r="Q180" s="90">
        <f t="shared" si="36"/>
        <v>0</v>
      </c>
      <c r="R180" s="20"/>
      <c r="S180" s="20"/>
      <c r="T180" s="18"/>
      <c r="U180" s="20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</row>
    <row r="181" spans="1:1021" ht="15" customHeight="1">
      <c r="A181" s="10">
        <v>170</v>
      </c>
      <c r="B181" s="21" t="s">
        <v>149</v>
      </c>
      <c r="C181" s="14" t="s">
        <v>19</v>
      </c>
      <c r="D181" s="10"/>
      <c r="E181" s="21" t="s">
        <v>39</v>
      </c>
      <c r="F181" s="22"/>
      <c r="G181" s="19" t="s">
        <v>25</v>
      </c>
      <c r="H181" s="80"/>
      <c r="I181" s="84"/>
      <c r="J181" s="84"/>
      <c r="K181" s="84"/>
      <c r="L181" s="84"/>
      <c r="M181" s="84"/>
      <c r="N181" s="84"/>
      <c r="O181" s="84"/>
      <c r="P181" s="84"/>
      <c r="Q181" s="84"/>
      <c r="R181" s="18"/>
    </row>
    <row r="182" spans="1:1021" ht="15" customHeight="1">
      <c r="A182" s="10">
        <v>171</v>
      </c>
      <c r="B182" s="21" t="s">
        <v>150</v>
      </c>
      <c r="C182" s="14" t="s">
        <v>19</v>
      </c>
      <c r="D182" s="10"/>
      <c r="E182" s="21" t="s">
        <v>39</v>
      </c>
      <c r="F182" s="22"/>
      <c r="G182" s="19" t="s">
        <v>22</v>
      </c>
      <c r="H182" s="92"/>
      <c r="I182" s="87"/>
      <c r="J182" s="87"/>
      <c r="K182" s="87"/>
      <c r="L182" s="87"/>
      <c r="M182" s="87">
        <f>K182-L182</f>
        <v>0</v>
      </c>
      <c r="N182" s="87"/>
      <c r="O182" s="93"/>
      <c r="P182" s="93"/>
      <c r="Q182" s="90">
        <f>O182-P182</f>
        <v>0</v>
      </c>
      <c r="R182" s="20"/>
      <c r="S182" s="20"/>
      <c r="U182" s="20"/>
    </row>
    <row r="183" spans="1:1021" ht="15" customHeight="1">
      <c r="A183" s="10">
        <v>172</v>
      </c>
      <c r="B183" s="21" t="s">
        <v>150</v>
      </c>
      <c r="C183" s="14" t="s">
        <v>19</v>
      </c>
      <c r="D183" s="43"/>
      <c r="E183" s="21" t="s">
        <v>39</v>
      </c>
      <c r="F183" s="44"/>
      <c r="G183" s="19" t="s">
        <v>25</v>
      </c>
      <c r="H183" s="167"/>
      <c r="I183" s="84"/>
      <c r="J183" s="84"/>
      <c r="K183" s="84"/>
      <c r="L183" s="84"/>
      <c r="M183" s="84"/>
      <c r="N183" s="84"/>
      <c r="O183" s="95"/>
      <c r="P183" s="84"/>
      <c r="Q183" s="84"/>
      <c r="R183" s="18"/>
    </row>
    <row r="184" spans="1:1021" ht="15" customHeight="1">
      <c r="A184" s="10">
        <v>173</v>
      </c>
      <c r="B184" s="21" t="s">
        <v>151</v>
      </c>
      <c r="C184" s="14" t="s">
        <v>19</v>
      </c>
      <c r="D184" s="43"/>
      <c r="E184" s="21" t="s">
        <v>39</v>
      </c>
      <c r="F184" s="23"/>
      <c r="G184" s="19" t="s">
        <v>22</v>
      </c>
      <c r="H184" s="177">
        <v>2</v>
      </c>
      <c r="I184" s="87"/>
      <c r="J184" s="87"/>
      <c r="K184" s="87"/>
      <c r="L184" s="87"/>
      <c r="M184" s="87">
        <f>K184-L184</f>
        <v>0</v>
      </c>
      <c r="N184" s="87"/>
      <c r="O184" s="93"/>
      <c r="P184" s="93"/>
      <c r="Q184" s="90">
        <f>O184-P184</f>
        <v>0</v>
      </c>
      <c r="R184" s="20"/>
      <c r="S184" s="20"/>
      <c r="U184" s="20"/>
    </row>
    <row r="185" spans="1:1021" ht="15" customHeight="1">
      <c r="A185" s="10">
        <v>174</v>
      </c>
      <c r="B185" s="21" t="s">
        <v>151</v>
      </c>
      <c r="C185" s="14"/>
      <c r="D185" s="10"/>
      <c r="E185" s="21"/>
      <c r="F185" s="23"/>
      <c r="G185" s="19" t="s">
        <v>25</v>
      </c>
      <c r="H185" s="80"/>
      <c r="I185" s="84"/>
      <c r="J185" s="84"/>
      <c r="K185" s="84"/>
      <c r="L185" s="84"/>
      <c r="M185" s="84"/>
      <c r="N185" s="84"/>
      <c r="O185" s="95"/>
      <c r="P185" s="95"/>
      <c r="Q185" s="13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</row>
    <row r="186" spans="1:1021" ht="15" customHeight="1">
      <c r="A186" s="10">
        <v>175</v>
      </c>
      <c r="B186" s="21" t="s">
        <v>152</v>
      </c>
      <c r="C186" s="14" t="s">
        <v>19</v>
      </c>
      <c r="D186" s="10"/>
      <c r="E186" s="21" t="s">
        <v>39</v>
      </c>
      <c r="F186" s="23"/>
      <c r="G186" s="19" t="s">
        <v>22</v>
      </c>
      <c r="H186" s="92"/>
      <c r="I186" s="87"/>
      <c r="J186" s="87"/>
      <c r="K186" s="87"/>
      <c r="L186" s="87"/>
      <c r="M186" s="87">
        <f>K186-L186</f>
        <v>0</v>
      </c>
      <c r="N186" s="87">
        <v>2</v>
      </c>
      <c r="O186" s="93">
        <v>6796.02</v>
      </c>
      <c r="P186" s="93">
        <v>6796.02</v>
      </c>
      <c r="Q186" s="90">
        <f>O186-P186</f>
        <v>0</v>
      </c>
      <c r="R186" s="20"/>
      <c r="S186" s="20"/>
      <c r="T186" s="18"/>
      <c r="U186" s="20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  <c r="JL186" s="18"/>
      <c r="JM186" s="18"/>
      <c r="JN186" s="18"/>
      <c r="JO186" s="18"/>
      <c r="JP186" s="18"/>
      <c r="JQ186" s="18"/>
      <c r="JR186" s="18"/>
      <c r="JS186" s="18"/>
      <c r="JT186" s="18"/>
      <c r="JU186" s="18"/>
      <c r="JV186" s="18"/>
      <c r="JW186" s="18"/>
      <c r="JX186" s="18"/>
      <c r="JY186" s="18"/>
      <c r="JZ186" s="18"/>
      <c r="KA186" s="18"/>
      <c r="KB186" s="18"/>
      <c r="KC186" s="18"/>
      <c r="KD186" s="18"/>
      <c r="KE186" s="18"/>
      <c r="KF186" s="18"/>
      <c r="KG186" s="18"/>
      <c r="KH186" s="18"/>
      <c r="KI186" s="18"/>
      <c r="KJ186" s="18"/>
      <c r="KK186" s="18"/>
      <c r="KL186" s="18"/>
      <c r="KM186" s="18"/>
      <c r="KN186" s="18"/>
      <c r="KO186" s="18"/>
      <c r="KP186" s="18"/>
      <c r="KQ186" s="18"/>
      <c r="KR186" s="18"/>
      <c r="KS186" s="18"/>
      <c r="KT186" s="18"/>
      <c r="KU186" s="18"/>
      <c r="KV186" s="18"/>
      <c r="KW186" s="18"/>
      <c r="KX186" s="18"/>
      <c r="KY186" s="18"/>
      <c r="KZ186" s="18"/>
      <c r="LA186" s="18"/>
      <c r="LB186" s="18"/>
      <c r="LC186" s="18"/>
      <c r="LD186" s="18"/>
      <c r="LE186" s="18"/>
      <c r="LF186" s="18"/>
      <c r="LG186" s="18"/>
      <c r="LH186" s="18"/>
      <c r="LI186" s="18"/>
      <c r="LJ186" s="18"/>
      <c r="LK186" s="18"/>
      <c r="LL186" s="18"/>
      <c r="LM186" s="18"/>
      <c r="LN186" s="18"/>
      <c r="LO186" s="18"/>
      <c r="LP186" s="18"/>
      <c r="LQ186" s="18"/>
      <c r="LR186" s="18"/>
      <c r="LS186" s="18"/>
      <c r="LT186" s="18"/>
      <c r="LU186" s="18"/>
      <c r="LV186" s="18"/>
      <c r="LW186" s="18"/>
      <c r="LX186" s="18"/>
      <c r="LY186" s="18"/>
      <c r="LZ186" s="18"/>
      <c r="MA186" s="18"/>
      <c r="MB186" s="18"/>
      <c r="MC186" s="18"/>
      <c r="MD186" s="18"/>
      <c r="ME186" s="18"/>
      <c r="MF186" s="18"/>
      <c r="MG186" s="18"/>
      <c r="MH186" s="18"/>
      <c r="MI186" s="18"/>
      <c r="MJ186" s="18"/>
      <c r="MK186" s="18"/>
      <c r="ML186" s="18"/>
      <c r="MM186" s="18"/>
      <c r="MN186" s="18"/>
      <c r="MO186" s="18"/>
      <c r="MP186" s="18"/>
      <c r="MQ186" s="18"/>
      <c r="MR186" s="18"/>
      <c r="MS186" s="18"/>
      <c r="MT186" s="18"/>
      <c r="MU186" s="18"/>
      <c r="MV186" s="18"/>
      <c r="MW186" s="18"/>
      <c r="MX186" s="18"/>
      <c r="MY186" s="18"/>
      <c r="MZ186" s="18"/>
      <c r="NA186" s="18"/>
      <c r="NB186" s="18"/>
      <c r="NC186" s="18"/>
      <c r="ND186" s="18"/>
      <c r="NE186" s="18"/>
      <c r="NF186" s="18"/>
      <c r="NG186" s="18"/>
      <c r="NH186" s="18"/>
      <c r="NI186" s="18"/>
      <c r="NJ186" s="18"/>
      <c r="NK186" s="18"/>
      <c r="NL186" s="18"/>
      <c r="NM186" s="18"/>
      <c r="NN186" s="18"/>
      <c r="NO186" s="18"/>
      <c r="NP186" s="18"/>
      <c r="NQ186" s="18"/>
      <c r="NR186" s="18"/>
      <c r="NS186" s="18"/>
      <c r="NT186" s="18"/>
      <c r="NU186" s="18"/>
      <c r="NV186" s="18"/>
      <c r="NW186" s="18"/>
      <c r="NX186" s="18"/>
      <c r="NY186" s="18"/>
      <c r="NZ186" s="18"/>
      <c r="OA186" s="18"/>
      <c r="OB186" s="18"/>
      <c r="OC186" s="18"/>
      <c r="OD186" s="18"/>
      <c r="OE186" s="18"/>
      <c r="OF186" s="18"/>
      <c r="OG186" s="18"/>
      <c r="OH186" s="18"/>
      <c r="OI186" s="18"/>
      <c r="OJ186" s="18"/>
      <c r="OK186" s="18"/>
      <c r="OL186" s="18"/>
      <c r="OM186" s="18"/>
      <c r="ON186" s="18"/>
      <c r="OO186" s="18"/>
      <c r="OP186" s="18"/>
      <c r="OQ186" s="18"/>
      <c r="OR186" s="18"/>
      <c r="OS186" s="18"/>
      <c r="OT186" s="18"/>
      <c r="OU186" s="18"/>
      <c r="OV186" s="18"/>
      <c r="OW186" s="18"/>
      <c r="OX186" s="18"/>
      <c r="OY186" s="18"/>
      <c r="OZ186" s="18"/>
      <c r="PA186" s="18"/>
      <c r="PB186" s="18"/>
      <c r="PC186" s="18"/>
      <c r="PD186" s="18"/>
      <c r="PE186" s="18"/>
      <c r="PF186" s="18"/>
      <c r="PG186" s="18"/>
      <c r="PH186" s="18"/>
      <c r="PI186" s="18"/>
      <c r="PJ186" s="18"/>
      <c r="PK186" s="18"/>
      <c r="PL186" s="18"/>
      <c r="PM186" s="18"/>
      <c r="PN186" s="18"/>
      <c r="PO186" s="18"/>
      <c r="PP186" s="18"/>
      <c r="PQ186" s="18"/>
      <c r="PR186" s="18"/>
      <c r="PS186" s="18"/>
      <c r="PT186" s="18"/>
      <c r="PU186" s="18"/>
      <c r="PV186" s="18"/>
      <c r="PW186" s="18"/>
      <c r="PX186" s="18"/>
      <c r="PY186" s="18"/>
      <c r="PZ186" s="18"/>
      <c r="QA186" s="18"/>
      <c r="QB186" s="18"/>
      <c r="QC186" s="18"/>
      <c r="QD186" s="18"/>
      <c r="QE186" s="18"/>
      <c r="QF186" s="18"/>
      <c r="QG186" s="18"/>
      <c r="QH186" s="18"/>
      <c r="QI186" s="18"/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/>
      <c r="RL186" s="18"/>
      <c r="RM186" s="18"/>
      <c r="RN186" s="18"/>
      <c r="RO186" s="18"/>
      <c r="RP186" s="18"/>
      <c r="RQ186" s="18"/>
      <c r="RR186" s="18"/>
      <c r="RS186" s="18"/>
      <c r="RT186" s="18"/>
      <c r="RU186" s="18"/>
      <c r="RV186" s="18"/>
      <c r="RW186" s="18"/>
      <c r="RX186" s="18"/>
      <c r="RY186" s="18"/>
      <c r="RZ186" s="18"/>
      <c r="SA186" s="18"/>
      <c r="SB186" s="18"/>
      <c r="SC186" s="18"/>
      <c r="SD186" s="18"/>
      <c r="SE186" s="18"/>
      <c r="SF186" s="18"/>
      <c r="SG186" s="18"/>
      <c r="SH186" s="18"/>
      <c r="SI186" s="18"/>
      <c r="SJ186" s="18"/>
      <c r="SK186" s="18"/>
      <c r="SL186" s="18"/>
      <c r="SM186" s="18"/>
      <c r="SN186" s="18"/>
      <c r="SO186" s="18"/>
      <c r="SP186" s="18"/>
      <c r="SQ186" s="18"/>
      <c r="SR186" s="18"/>
      <c r="SS186" s="18"/>
      <c r="ST186" s="18"/>
      <c r="SU186" s="18"/>
      <c r="SV186" s="18"/>
      <c r="SW186" s="18"/>
      <c r="SX186" s="18"/>
      <c r="SY186" s="18"/>
      <c r="SZ186" s="18"/>
      <c r="TA186" s="18"/>
      <c r="TB186" s="18"/>
      <c r="TC186" s="18"/>
      <c r="TD186" s="18"/>
      <c r="TE186" s="18"/>
      <c r="TF186" s="18"/>
      <c r="TG186" s="18"/>
      <c r="TH186" s="18"/>
      <c r="TI186" s="18"/>
      <c r="TJ186" s="18"/>
      <c r="TK186" s="18"/>
      <c r="TL186" s="18"/>
      <c r="TM186" s="18"/>
      <c r="TN186" s="18"/>
      <c r="TO186" s="18"/>
      <c r="TP186" s="18"/>
      <c r="TQ186" s="18"/>
      <c r="TR186" s="18"/>
      <c r="TS186" s="18"/>
      <c r="TT186" s="18"/>
      <c r="TU186" s="18"/>
      <c r="TV186" s="18"/>
      <c r="TW186" s="18"/>
      <c r="TX186" s="18"/>
      <c r="TY186" s="18"/>
      <c r="TZ186" s="18"/>
      <c r="UA186" s="18"/>
      <c r="UB186" s="18"/>
      <c r="UC186" s="18"/>
      <c r="UD186" s="18"/>
      <c r="UE186" s="18"/>
      <c r="UF186" s="18"/>
      <c r="UG186" s="18"/>
      <c r="UH186" s="18"/>
      <c r="UI186" s="18"/>
      <c r="UJ186" s="18"/>
      <c r="UK186" s="18"/>
      <c r="UL186" s="18"/>
      <c r="UM186" s="18"/>
      <c r="UN186" s="18"/>
      <c r="UO186" s="18"/>
      <c r="UP186" s="18"/>
      <c r="UQ186" s="18"/>
      <c r="UR186" s="18"/>
      <c r="US186" s="18"/>
      <c r="UT186" s="18"/>
      <c r="UU186" s="18"/>
      <c r="UV186" s="18"/>
      <c r="UW186" s="18"/>
      <c r="UX186" s="18"/>
      <c r="UY186" s="18"/>
      <c r="UZ186" s="18"/>
      <c r="VA186" s="18"/>
      <c r="VB186" s="18"/>
      <c r="VC186" s="18"/>
      <c r="VD186" s="18"/>
      <c r="VE186" s="18"/>
      <c r="VF186" s="18"/>
      <c r="VG186" s="18"/>
      <c r="VH186" s="18"/>
      <c r="VI186" s="18"/>
      <c r="VJ186" s="18"/>
      <c r="VK186" s="18"/>
      <c r="VL186" s="18"/>
      <c r="VM186" s="18"/>
      <c r="VN186" s="18"/>
      <c r="VO186" s="18"/>
      <c r="VP186" s="18"/>
      <c r="VQ186" s="18"/>
      <c r="VR186" s="18"/>
      <c r="VS186" s="18"/>
      <c r="VT186" s="18"/>
      <c r="VU186" s="18"/>
      <c r="VV186" s="18"/>
      <c r="VW186" s="18"/>
      <c r="VX186" s="18"/>
      <c r="VY186" s="18"/>
      <c r="VZ186" s="18"/>
      <c r="WA186" s="18"/>
      <c r="WB186" s="18"/>
      <c r="WC186" s="18"/>
      <c r="WD186" s="18"/>
      <c r="WE186" s="18"/>
      <c r="WF186" s="18"/>
      <c r="WG186" s="18"/>
      <c r="WH186" s="18"/>
      <c r="WI186" s="18"/>
      <c r="WJ186" s="18"/>
      <c r="WK186" s="18"/>
      <c r="WL186" s="18"/>
      <c r="WM186" s="18"/>
      <c r="WN186" s="18"/>
      <c r="WO186" s="18"/>
      <c r="WP186" s="18"/>
      <c r="WQ186" s="18"/>
      <c r="WR186" s="18"/>
      <c r="WS186" s="18"/>
      <c r="WT186" s="18"/>
      <c r="WU186" s="18"/>
      <c r="WV186" s="18"/>
      <c r="WW186" s="18"/>
      <c r="WX186" s="18"/>
      <c r="WY186" s="18"/>
      <c r="WZ186" s="18"/>
      <c r="XA186" s="18"/>
      <c r="XB186" s="18"/>
      <c r="XC186" s="18"/>
      <c r="XD186" s="18"/>
      <c r="XE186" s="18"/>
      <c r="XF186" s="18"/>
      <c r="XG186" s="18"/>
      <c r="XH186" s="18"/>
      <c r="XI186" s="18"/>
      <c r="XJ186" s="18"/>
      <c r="XK186" s="18"/>
      <c r="XL186" s="18"/>
      <c r="XM186" s="18"/>
      <c r="XN186" s="18"/>
      <c r="XO186" s="18"/>
      <c r="XP186" s="18"/>
      <c r="XQ186" s="18"/>
      <c r="XR186" s="18"/>
      <c r="XS186" s="18"/>
      <c r="XT186" s="18"/>
      <c r="XU186" s="18"/>
      <c r="XV186" s="18"/>
      <c r="XW186" s="18"/>
      <c r="XX186" s="18"/>
      <c r="XY186" s="18"/>
      <c r="XZ186" s="18"/>
      <c r="YA186" s="18"/>
      <c r="YB186" s="18"/>
      <c r="YC186" s="18"/>
      <c r="YD186" s="18"/>
      <c r="YE186" s="18"/>
      <c r="YF186" s="18"/>
      <c r="YG186" s="18"/>
      <c r="YH186" s="18"/>
      <c r="YI186" s="18"/>
      <c r="YJ186" s="18"/>
      <c r="YK186" s="18"/>
      <c r="YL186" s="18"/>
      <c r="YM186" s="18"/>
      <c r="YN186" s="18"/>
      <c r="YO186" s="18"/>
      <c r="YP186" s="18"/>
      <c r="YQ186" s="18"/>
      <c r="YR186" s="18"/>
      <c r="YS186" s="18"/>
      <c r="YT186" s="18"/>
      <c r="YU186" s="18"/>
      <c r="YV186" s="18"/>
      <c r="YW186" s="18"/>
      <c r="YX186" s="18"/>
      <c r="YY186" s="18"/>
      <c r="YZ186" s="18"/>
      <c r="ZA186" s="18"/>
      <c r="ZB186" s="18"/>
      <c r="ZC186" s="18"/>
      <c r="ZD186" s="18"/>
      <c r="ZE186" s="18"/>
      <c r="ZF186" s="18"/>
      <c r="ZG186" s="18"/>
      <c r="ZH186" s="18"/>
      <c r="ZI186" s="18"/>
      <c r="ZJ186" s="18"/>
      <c r="ZK186" s="18"/>
      <c r="ZL186" s="18"/>
      <c r="ZM186" s="18"/>
      <c r="ZN186" s="18"/>
      <c r="ZO186" s="18"/>
      <c r="ZP186" s="18"/>
      <c r="ZQ186" s="18"/>
      <c r="ZR186" s="18"/>
      <c r="ZS186" s="18"/>
      <c r="ZT186" s="18"/>
      <c r="ZU186" s="18"/>
      <c r="ZV186" s="18"/>
      <c r="ZW186" s="18"/>
      <c r="ZX186" s="18"/>
      <c r="ZY186" s="18"/>
      <c r="ZZ186" s="18"/>
      <c r="AAA186" s="18"/>
      <c r="AAB186" s="18"/>
      <c r="AAC186" s="18"/>
      <c r="AAD186" s="18"/>
      <c r="AAE186" s="18"/>
      <c r="AAF186" s="18"/>
      <c r="AAG186" s="18"/>
      <c r="AAH186" s="18"/>
      <c r="AAI186" s="18"/>
      <c r="AAJ186" s="18"/>
      <c r="AAK186" s="18"/>
      <c r="AAL186" s="18"/>
      <c r="AAM186" s="18"/>
      <c r="AAN186" s="18"/>
      <c r="AAO186" s="18"/>
      <c r="AAP186" s="18"/>
      <c r="AAQ186" s="18"/>
      <c r="AAR186" s="18"/>
      <c r="AAS186" s="18"/>
      <c r="AAT186" s="18"/>
      <c r="AAU186" s="18"/>
      <c r="AAV186" s="18"/>
      <c r="AAW186" s="18"/>
      <c r="AAX186" s="18"/>
      <c r="AAY186" s="18"/>
      <c r="AAZ186" s="18"/>
      <c r="ABA186" s="18"/>
      <c r="ABB186" s="18"/>
      <c r="ABC186" s="18"/>
      <c r="ABD186" s="18"/>
      <c r="ABE186" s="18"/>
      <c r="ABF186" s="18"/>
      <c r="ABG186" s="18"/>
      <c r="ABH186" s="18"/>
      <c r="ABI186" s="18"/>
      <c r="ABJ186" s="18"/>
      <c r="ABK186" s="18"/>
      <c r="ABL186" s="18"/>
      <c r="ABM186" s="18"/>
      <c r="ABN186" s="18"/>
      <c r="ABO186" s="18"/>
      <c r="ABP186" s="18"/>
      <c r="ABQ186" s="18"/>
      <c r="ABR186" s="18"/>
      <c r="ABS186" s="18"/>
      <c r="ABT186" s="18"/>
      <c r="ABU186" s="18"/>
      <c r="ABV186" s="18"/>
      <c r="ABW186" s="18"/>
      <c r="ABX186" s="18"/>
      <c r="ABY186" s="18"/>
      <c r="ABZ186" s="18"/>
      <c r="ACA186" s="18"/>
      <c r="ACB186" s="18"/>
      <c r="ACC186" s="18"/>
      <c r="ACD186" s="18"/>
      <c r="ACE186" s="18"/>
      <c r="ACF186" s="18"/>
      <c r="ACG186" s="18"/>
      <c r="ACH186" s="18"/>
      <c r="ACI186" s="18"/>
      <c r="ACJ186" s="18"/>
      <c r="ACK186" s="18"/>
      <c r="ACL186" s="18"/>
      <c r="ACM186" s="18"/>
      <c r="ACN186" s="18"/>
      <c r="ACO186" s="18"/>
      <c r="ACP186" s="18"/>
      <c r="ACQ186" s="18"/>
      <c r="ACR186" s="18"/>
      <c r="ACS186" s="18"/>
      <c r="ACT186" s="18"/>
      <c r="ACU186" s="18"/>
      <c r="ACV186" s="18"/>
      <c r="ACW186" s="18"/>
      <c r="ACX186" s="18"/>
      <c r="ACY186" s="18"/>
      <c r="ACZ186" s="18"/>
      <c r="ADA186" s="18"/>
      <c r="ADB186" s="18"/>
      <c r="ADC186" s="18"/>
      <c r="ADD186" s="18"/>
      <c r="ADE186" s="18"/>
      <c r="ADF186" s="18"/>
      <c r="ADG186" s="18"/>
      <c r="ADH186" s="18"/>
      <c r="ADI186" s="18"/>
      <c r="ADJ186" s="18"/>
      <c r="ADK186" s="18"/>
      <c r="ADL186" s="18"/>
      <c r="ADM186" s="18"/>
      <c r="ADN186" s="18"/>
      <c r="ADO186" s="18"/>
      <c r="ADP186" s="18"/>
      <c r="ADQ186" s="18"/>
      <c r="ADR186" s="18"/>
      <c r="ADS186" s="18"/>
      <c r="ADT186" s="18"/>
      <c r="ADU186" s="18"/>
      <c r="ADV186" s="18"/>
      <c r="ADW186" s="18"/>
      <c r="ADX186" s="18"/>
      <c r="ADY186" s="18"/>
      <c r="ADZ186" s="18"/>
      <c r="AEA186" s="18"/>
      <c r="AEB186" s="18"/>
      <c r="AEC186" s="18"/>
      <c r="AED186" s="18"/>
      <c r="AEE186" s="18"/>
      <c r="AEF186" s="18"/>
      <c r="AEG186" s="18"/>
      <c r="AEH186" s="18"/>
      <c r="AEI186" s="18"/>
      <c r="AEJ186" s="18"/>
      <c r="AEK186" s="18"/>
      <c r="AEL186" s="18"/>
      <c r="AEM186" s="18"/>
      <c r="AEN186" s="18"/>
      <c r="AEO186" s="18"/>
      <c r="AEP186" s="18"/>
      <c r="AEQ186" s="18"/>
      <c r="AER186" s="18"/>
      <c r="AES186" s="18"/>
      <c r="AET186" s="18"/>
      <c r="AEU186" s="18"/>
      <c r="AEV186" s="18"/>
      <c r="AEW186" s="18"/>
      <c r="AEX186" s="18"/>
      <c r="AEY186" s="18"/>
      <c r="AEZ186" s="18"/>
      <c r="AFA186" s="18"/>
      <c r="AFB186" s="18"/>
      <c r="AFC186" s="18"/>
      <c r="AFD186" s="18"/>
      <c r="AFE186" s="18"/>
      <c r="AFF186" s="18"/>
      <c r="AFG186" s="18"/>
      <c r="AFH186" s="18"/>
      <c r="AFI186" s="18"/>
      <c r="AFJ186" s="18"/>
      <c r="AFK186" s="18"/>
      <c r="AFL186" s="18"/>
      <c r="AFM186" s="18"/>
      <c r="AFN186" s="18"/>
      <c r="AFO186" s="18"/>
      <c r="AFP186" s="18"/>
      <c r="AFQ186" s="18"/>
      <c r="AFR186" s="18"/>
      <c r="AFS186" s="18"/>
      <c r="AFT186" s="18"/>
      <c r="AFU186" s="18"/>
      <c r="AFV186" s="18"/>
      <c r="AFW186" s="18"/>
      <c r="AFX186" s="18"/>
      <c r="AFY186" s="18"/>
      <c r="AFZ186" s="18"/>
      <c r="AGA186" s="18"/>
      <c r="AGB186" s="18"/>
      <c r="AGC186" s="18"/>
      <c r="AGD186" s="18"/>
      <c r="AGE186" s="18"/>
      <c r="AGF186" s="18"/>
      <c r="AGG186" s="18"/>
      <c r="AGH186" s="18"/>
      <c r="AGI186" s="18"/>
      <c r="AGJ186" s="18"/>
      <c r="AGK186" s="18"/>
      <c r="AGL186" s="18"/>
      <c r="AGM186" s="18"/>
      <c r="AGN186" s="18"/>
      <c r="AGO186" s="18"/>
      <c r="AGP186" s="18"/>
      <c r="AGQ186" s="18"/>
      <c r="AGR186" s="18"/>
      <c r="AGS186" s="18"/>
      <c r="AGT186" s="18"/>
      <c r="AGU186" s="18"/>
      <c r="AGV186" s="18"/>
      <c r="AGW186" s="18"/>
      <c r="AGX186" s="18"/>
      <c r="AGY186" s="18"/>
      <c r="AGZ186" s="18"/>
      <c r="AHA186" s="18"/>
      <c r="AHB186" s="18"/>
      <c r="AHC186" s="18"/>
      <c r="AHD186" s="18"/>
      <c r="AHE186" s="18"/>
      <c r="AHF186" s="18"/>
      <c r="AHG186" s="18"/>
      <c r="AHH186" s="18"/>
      <c r="AHI186" s="18"/>
      <c r="AHJ186" s="18"/>
      <c r="AHK186" s="18"/>
      <c r="AHL186" s="18"/>
      <c r="AHM186" s="18"/>
      <c r="AHN186" s="18"/>
      <c r="AHO186" s="18"/>
      <c r="AHP186" s="18"/>
      <c r="AHQ186" s="18"/>
      <c r="AHR186" s="18"/>
      <c r="AHS186" s="18"/>
      <c r="AHT186" s="18"/>
      <c r="AHU186" s="18"/>
      <c r="AHV186" s="18"/>
      <c r="AHW186" s="18"/>
      <c r="AHX186" s="18"/>
      <c r="AHY186" s="18"/>
      <c r="AHZ186" s="18"/>
      <c r="AIA186" s="18"/>
      <c r="AIB186" s="18"/>
      <c r="AIC186" s="18"/>
      <c r="AID186" s="18"/>
      <c r="AIE186" s="18"/>
      <c r="AIF186" s="18"/>
      <c r="AIG186" s="18"/>
      <c r="AIH186" s="18"/>
      <c r="AII186" s="18"/>
      <c r="AIJ186" s="18"/>
      <c r="AIK186" s="18"/>
      <c r="AIL186" s="18"/>
      <c r="AIM186" s="18"/>
      <c r="AIN186" s="18"/>
      <c r="AIO186" s="18"/>
      <c r="AIP186" s="18"/>
      <c r="AIQ186" s="18"/>
      <c r="AIR186" s="18"/>
      <c r="AIS186" s="18"/>
      <c r="AIT186" s="18"/>
      <c r="AIU186" s="18"/>
      <c r="AIV186" s="18"/>
      <c r="AIW186" s="18"/>
      <c r="AIX186" s="18"/>
      <c r="AIY186" s="18"/>
      <c r="AIZ186" s="18"/>
      <c r="AJA186" s="18"/>
      <c r="AJB186" s="18"/>
      <c r="AJC186" s="18"/>
      <c r="AJD186" s="18"/>
      <c r="AJE186" s="18"/>
      <c r="AJF186" s="18"/>
      <c r="AJG186" s="18"/>
      <c r="AJH186" s="18"/>
      <c r="AJI186" s="18"/>
      <c r="AJJ186" s="18"/>
      <c r="AJK186" s="18"/>
      <c r="AJL186" s="18"/>
      <c r="AJM186" s="18"/>
      <c r="AJN186" s="18"/>
      <c r="AJO186" s="18"/>
      <c r="AJP186" s="18"/>
      <c r="AJQ186" s="18"/>
      <c r="AJR186" s="18"/>
      <c r="AJS186" s="18"/>
      <c r="AJT186" s="18"/>
      <c r="AJU186" s="18"/>
      <c r="AJV186" s="18"/>
      <c r="AJW186" s="18"/>
      <c r="AJX186" s="18"/>
      <c r="AJY186" s="18"/>
      <c r="AJZ186" s="18"/>
      <c r="AKA186" s="18"/>
      <c r="AKB186" s="18"/>
      <c r="AKC186" s="18"/>
      <c r="AKD186" s="18"/>
      <c r="AKE186" s="18"/>
      <c r="AKF186" s="18"/>
      <c r="AKG186" s="18"/>
      <c r="AKH186" s="18"/>
      <c r="AKI186" s="18"/>
      <c r="AKJ186" s="18"/>
      <c r="AKK186" s="18"/>
      <c r="AKL186" s="18"/>
      <c r="AKM186" s="18"/>
      <c r="AKN186" s="18"/>
      <c r="AKO186" s="18"/>
      <c r="AKP186" s="18"/>
      <c r="AKQ186" s="18"/>
      <c r="AKR186" s="18"/>
      <c r="AKS186" s="18"/>
      <c r="AKT186" s="18"/>
      <c r="AKU186" s="18"/>
      <c r="AKV186" s="18"/>
      <c r="AKW186" s="18"/>
      <c r="AKX186" s="18"/>
      <c r="AKY186" s="18"/>
      <c r="AKZ186" s="18"/>
      <c r="ALA186" s="18"/>
      <c r="ALB186" s="18"/>
      <c r="ALC186" s="18"/>
      <c r="ALD186" s="18"/>
      <c r="ALE186" s="18"/>
      <c r="ALF186" s="18"/>
      <c r="ALG186" s="18"/>
      <c r="ALH186" s="18"/>
      <c r="ALI186" s="18"/>
      <c r="ALJ186" s="18"/>
      <c r="ALK186" s="18"/>
      <c r="ALL186" s="18"/>
      <c r="ALM186" s="18"/>
      <c r="ALN186" s="18"/>
      <c r="ALO186" s="18"/>
      <c r="ALP186" s="18"/>
      <c r="ALQ186" s="18"/>
      <c r="ALR186" s="18"/>
      <c r="ALS186" s="18"/>
      <c r="ALT186" s="18"/>
      <c r="ALU186" s="18"/>
      <c r="ALV186" s="18"/>
      <c r="ALW186" s="18"/>
      <c r="ALX186" s="18"/>
      <c r="ALY186" s="18"/>
      <c r="ALZ186" s="18"/>
      <c r="AMA186" s="18"/>
      <c r="AMB186" s="18"/>
      <c r="AMC186" s="18"/>
      <c r="AMD186" s="18"/>
      <c r="AME186" s="18"/>
      <c r="AMF186" s="18"/>
      <c r="AMG186" s="18"/>
    </row>
    <row r="187" spans="1:1021" s="3" customFormat="1" ht="15" customHeight="1">
      <c r="A187" s="10">
        <v>176</v>
      </c>
      <c r="B187" s="21" t="s">
        <v>152</v>
      </c>
      <c r="C187" s="14" t="s">
        <v>19</v>
      </c>
      <c r="D187" s="10"/>
      <c r="E187" s="21" t="s">
        <v>39</v>
      </c>
      <c r="F187" s="22"/>
      <c r="G187" s="19" t="s">
        <v>25</v>
      </c>
      <c r="H187" s="80"/>
      <c r="I187" s="104"/>
      <c r="J187" s="104"/>
      <c r="K187" s="104"/>
      <c r="L187" s="104"/>
      <c r="M187" s="104"/>
      <c r="N187" s="104"/>
      <c r="O187" s="121"/>
      <c r="P187" s="104"/>
      <c r="Q187" s="104"/>
    </row>
    <row r="188" spans="1:1021" s="3" customFormat="1" ht="15" customHeight="1">
      <c r="A188" s="10">
        <v>177</v>
      </c>
      <c r="B188" s="29" t="s">
        <v>153</v>
      </c>
      <c r="C188" s="14" t="s">
        <v>19</v>
      </c>
      <c r="D188" s="10"/>
      <c r="E188" s="21" t="s">
        <v>43</v>
      </c>
      <c r="F188" s="22"/>
      <c r="G188" s="19" t="s">
        <v>44</v>
      </c>
      <c r="H188" s="80">
        <v>1</v>
      </c>
      <c r="I188" s="105"/>
      <c r="J188" s="105"/>
      <c r="K188" s="104"/>
      <c r="L188" s="106"/>
      <c r="M188" s="105"/>
      <c r="N188" s="107">
        <v>2</v>
      </c>
      <c r="O188" s="108">
        <v>11911.2</v>
      </c>
      <c r="P188" s="108">
        <v>11911.2</v>
      </c>
      <c r="Q188" s="107"/>
      <c r="R188" s="18"/>
    </row>
    <row r="189" spans="1:1021" s="3" customFormat="1" ht="15" customHeight="1">
      <c r="A189" s="10">
        <v>178</v>
      </c>
      <c r="B189" s="21" t="s">
        <v>153</v>
      </c>
      <c r="C189" s="14" t="s">
        <v>19</v>
      </c>
      <c r="D189" s="10"/>
      <c r="E189" s="21" t="s">
        <v>43</v>
      </c>
      <c r="F189" s="23"/>
      <c r="G189" s="19" t="s">
        <v>22</v>
      </c>
      <c r="H189" s="92">
        <v>2</v>
      </c>
      <c r="I189" s="87"/>
      <c r="J189" s="87"/>
      <c r="K189" s="87"/>
      <c r="L189" s="87"/>
      <c r="M189" s="87">
        <f>K189-L189</f>
        <v>0</v>
      </c>
      <c r="N189" s="87">
        <v>2</v>
      </c>
      <c r="O189" s="99">
        <v>2869.6</v>
      </c>
      <c r="P189" s="99">
        <v>2869.6</v>
      </c>
      <c r="Q189" s="90">
        <f>O189-P189</f>
        <v>0</v>
      </c>
      <c r="R189" s="20"/>
      <c r="S189" s="20"/>
      <c r="U189" s="20"/>
    </row>
    <row r="190" spans="1:1021" s="3" customFormat="1" ht="15" customHeight="1">
      <c r="A190" s="10">
        <v>179</v>
      </c>
      <c r="B190" s="21" t="s">
        <v>153</v>
      </c>
      <c r="C190" s="14" t="s">
        <v>19</v>
      </c>
      <c r="D190" s="10"/>
      <c r="E190" s="21" t="s">
        <v>39</v>
      </c>
      <c r="F190" s="22"/>
      <c r="G190" s="19" t="s">
        <v>25</v>
      </c>
      <c r="H190" s="80"/>
      <c r="I190" s="84"/>
      <c r="J190" s="84"/>
      <c r="K190" s="84"/>
      <c r="L190" s="84"/>
      <c r="M190" s="84"/>
      <c r="N190" s="84"/>
      <c r="O190" s="95"/>
      <c r="P190" s="84"/>
      <c r="Q190" s="84"/>
      <c r="R190" s="18"/>
    </row>
    <row r="191" spans="1:1021" s="3" customFormat="1" ht="15" customHeight="1">
      <c r="A191" s="10">
        <v>180</v>
      </c>
      <c r="B191" s="21" t="s">
        <v>154</v>
      </c>
      <c r="C191" s="14" t="s">
        <v>19</v>
      </c>
      <c r="D191" s="10"/>
      <c r="E191" s="21" t="s">
        <v>24</v>
      </c>
      <c r="F191" s="22"/>
      <c r="G191" s="19" t="s">
        <v>22</v>
      </c>
      <c r="H191" s="92"/>
      <c r="I191" s="87"/>
      <c r="J191" s="87"/>
      <c r="K191" s="87"/>
      <c r="L191" s="87"/>
      <c r="M191" s="87">
        <f t="shared" ref="M191:M193" si="37">K191-L191</f>
        <v>0</v>
      </c>
      <c r="N191" s="87">
        <v>1</v>
      </c>
      <c r="O191" s="93">
        <f>7049.94+2685.19</f>
        <v>9735.1299999999992</v>
      </c>
      <c r="P191" s="93"/>
      <c r="Q191" s="90">
        <f t="shared" ref="Q191:Q193" si="38">O191-P191</f>
        <v>9735.1299999999992</v>
      </c>
      <c r="R191" s="20"/>
      <c r="S191" s="20"/>
      <c r="U191" s="20"/>
    </row>
    <row r="192" spans="1:1021" s="3" customFormat="1" ht="15" customHeight="1">
      <c r="A192" s="10">
        <v>181</v>
      </c>
      <c r="B192" s="21" t="s">
        <v>155</v>
      </c>
      <c r="C192" s="14" t="s">
        <v>19</v>
      </c>
      <c r="D192" s="10"/>
      <c r="E192" s="21"/>
      <c r="F192" s="23"/>
      <c r="G192" s="19" t="s">
        <v>22</v>
      </c>
      <c r="H192" s="92"/>
      <c r="I192" s="87"/>
      <c r="J192" s="87"/>
      <c r="K192" s="87"/>
      <c r="L192" s="87"/>
      <c r="M192" s="87">
        <f t="shared" si="37"/>
        <v>0</v>
      </c>
      <c r="N192" s="87"/>
      <c r="O192" s="93"/>
      <c r="P192" s="93"/>
      <c r="Q192" s="90">
        <f t="shared" si="38"/>
        <v>0</v>
      </c>
      <c r="R192" s="20"/>
      <c r="S192" s="20"/>
      <c r="U192" s="20"/>
    </row>
    <row r="193" spans="1:21" s="3" customFormat="1" ht="15" customHeight="1">
      <c r="A193" s="10">
        <v>182</v>
      </c>
      <c r="B193" s="21" t="s">
        <v>156</v>
      </c>
      <c r="C193" s="14" t="s">
        <v>19</v>
      </c>
      <c r="D193" s="10"/>
      <c r="E193" s="21" t="s">
        <v>24</v>
      </c>
      <c r="F193" s="23"/>
      <c r="G193" s="19" t="s">
        <v>22</v>
      </c>
      <c r="H193" s="92"/>
      <c r="I193" s="87"/>
      <c r="J193" s="87"/>
      <c r="K193" s="87"/>
      <c r="L193" s="87"/>
      <c r="M193" s="87">
        <f t="shared" si="37"/>
        <v>0</v>
      </c>
      <c r="N193" s="87"/>
      <c r="O193" s="93"/>
      <c r="P193" s="93"/>
      <c r="Q193" s="90">
        <f t="shared" si="38"/>
        <v>0</v>
      </c>
      <c r="R193" s="20"/>
      <c r="S193" s="20"/>
      <c r="U193" s="20"/>
    </row>
    <row r="194" spans="1:21" s="3" customFormat="1" ht="15" customHeight="1">
      <c r="A194" s="10">
        <v>183</v>
      </c>
      <c r="B194" s="21" t="s">
        <v>156</v>
      </c>
      <c r="C194" s="14" t="s">
        <v>19</v>
      </c>
      <c r="D194" s="10"/>
      <c r="E194" s="21" t="s">
        <v>39</v>
      </c>
      <c r="F194" s="29"/>
      <c r="G194" s="19" t="s">
        <v>25</v>
      </c>
      <c r="H194" s="96"/>
      <c r="I194" s="178"/>
      <c r="J194" s="178"/>
      <c r="K194" s="178"/>
      <c r="L194" s="178"/>
      <c r="M194" s="178"/>
      <c r="N194" s="178"/>
      <c r="O194" s="179"/>
      <c r="P194" s="178"/>
      <c r="Q194" s="178"/>
    </row>
    <row r="195" spans="1:21" s="3" customFormat="1" ht="15" customHeight="1">
      <c r="A195" s="10">
        <v>184</v>
      </c>
      <c r="B195" s="21" t="s">
        <v>157</v>
      </c>
      <c r="C195" s="14" t="s">
        <v>19</v>
      </c>
      <c r="D195" s="10"/>
      <c r="E195" s="21" t="s">
        <v>158</v>
      </c>
      <c r="F195" s="22"/>
      <c r="G195" s="19" t="s">
        <v>21</v>
      </c>
      <c r="H195" s="80"/>
      <c r="I195" s="115"/>
      <c r="J195" s="127"/>
      <c r="K195" s="143"/>
      <c r="L195" s="143"/>
      <c r="M195" s="127"/>
      <c r="N195" s="84"/>
      <c r="O195" s="84"/>
      <c r="P195" s="84"/>
      <c r="Q195" s="84"/>
    </row>
    <row r="196" spans="1:21" s="3" customFormat="1" ht="15" customHeight="1">
      <c r="A196" s="10">
        <v>185</v>
      </c>
      <c r="B196" s="21" t="s">
        <v>157</v>
      </c>
      <c r="C196" s="14" t="s">
        <v>19</v>
      </c>
      <c r="D196" s="10"/>
      <c r="E196" s="21"/>
      <c r="F196" s="23"/>
      <c r="G196" s="19" t="s">
        <v>22</v>
      </c>
      <c r="H196" s="92"/>
      <c r="I196" s="87"/>
      <c r="J196" s="87"/>
      <c r="K196" s="87"/>
      <c r="L196" s="87"/>
      <c r="M196" s="87">
        <f>K196-L196</f>
        <v>0</v>
      </c>
      <c r="N196" s="87"/>
      <c r="O196" s="93"/>
      <c r="P196" s="93"/>
      <c r="Q196" s="90">
        <f>O196-P196</f>
        <v>0</v>
      </c>
      <c r="R196" s="20"/>
      <c r="S196" s="20"/>
      <c r="U196" s="20"/>
    </row>
    <row r="197" spans="1:21" s="3" customFormat="1" ht="15" customHeight="1">
      <c r="A197" s="10">
        <v>186</v>
      </c>
      <c r="B197" s="21" t="s">
        <v>159</v>
      </c>
      <c r="C197" s="14"/>
      <c r="D197" s="10"/>
      <c r="E197" s="21"/>
      <c r="F197" s="23"/>
      <c r="G197" s="19"/>
      <c r="H197" s="92"/>
      <c r="I197" s="87"/>
      <c r="J197" s="87"/>
      <c r="K197" s="87"/>
      <c r="L197" s="87"/>
      <c r="M197" s="87"/>
      <c r="N197" s="87"/>
      <c r="O197" s="93"/>
      <c r="P197" s="93"/>
      <c r="Q197" s="90"/>
      <c r="R197" s="20"/>
      <c r="S197" s="20"/>
      <c r="U197" s="20"/>
    </row>
    <row r="198" spans="1:21" s="3" customFormat="1" ht="15" customHeight="1">
      <c r="A198" s="10">
        <v>187</v>
      </c>
      <c r="B198" s="21" t="s">
        <v>159</v>
      </c>
      <c r="C198" s="14"/>
      <c r="D198" s="10"/>
      <c r="E198" s="21"/>
      <c r="F198" s="23"/>
      <c r="G198" s="19" t="s">
        <v>33</v>
      </c>
      <c r="H198" s="92"/>
      <c r="I198" s="87"/>
      <c r="J198" s="87"/>
      <c r="K198" s="87"/>
      <c r="L198" s="87"/>
      <c r="M198" s="87"/>
      <c r="N198" s="87"/>
      <c r="O198" s="93"/>
      <c r="P198" s="93"/>
      <c r="Q198" s="90"/>
      <c r="R198" s="20"/>
      <c r="S198" s="20"/>
      <c r="U198" s="20"/>
    </row>
    <row r="199" spans="1:21" s="3" customFormat="1" ht="15" customHeight="1">
      <c r="A199" s="10">
        <v>188</v>
      </c>
      <c r="B199" s="21" t="s">
        <v>160</v>
      </c>
      <c r="C199" s="14"/>
      <c r="D199" s="10"/>
      <c r="E199" s="21"/>
      <c r="F199" s="22"/>
      <c r="G199" s="19" t="s">
        <v>33</v>
      </c>
      <c r="H199" s="92"/>
      <c r="I199" s="87"/>
      <c r="J199" s="87"/>
      <c r="K199" s="90"/>
      <c r="L199" s="90"/>
      <c r="M199" s="87"/>
      <c r="N199" s="87"/>
      <c r="O199" s="93"/>
      <c r="P199" s="93"/>
      <c r="Q199" s="90"/>
    </row>
    <row r="200" spans="1:21" s="3" customFormat="1" ht="15" customHeight="1">
      <c r="A200" s="10">
        <v>189</v>
      </c>
      <c r="B200" s="39" t="s">
        <v>161</v>
      </c>
      <c r="C200" s="14" t="s">
        <v>38</v>
      </c>
      <c r="D200" s="11"/>
      <c r="E200" s="21" t="s">
        <v>24</v>
      </c>
      <c r="F200" s="46"/>
      <c r="G200" s="19" t="s">
        <v>25</v>
      </c>
      <c r="H200" s="96"/>
      <c r="I200" s="97"/>
      <c r="J200" s="97"/>
      <c r="K200" s="180"/>
      <c r="L200" s="180"/>
      <c r="M200" s="84"/>
      <c r="N200" s="97"/>
      <c r="O200" s="128"/>
      <c r="P200" s="128"/>
      <c r="Q200" s="84"/>
      <c r="R200" s="18"/>
    </row>
    <row r="201" spans="1:21" s="3" customFormat="1" ht="15" customHeight="1">
      <c r="A201" s="10">
        <v>190</v>
      </c>
      <c r="B201" s="47" t="s">
        <v>161</v>
      </c>
      <c r="C201" s="48" t="s">
        <v>38</v>
      </c>
      <c r="D201" s="11"/>
      <c r="E201" s="39"/>
      <c r="F201" s="26"/>
      <c r="G201" s="27" t="s">
        <v>22</v>
      </c>
      <c r="H201" s="116">
        <v>2</v>
      </c>
      <c r="I201" s="87"/>
      <c r="J201" s="87"/>
      <c r="K201" s="87"/>
      <c r="L201" s="87"/>
      <c r="M201" s="87">
        <f>K201-L201</f>
        <v>0</v>
      </c>
      <c r="N201" s="87"/>
      <c r="O201" s="93"/>
      <c r="P201" s="93"/>
      <c r="Q201" s="90">
        <f>O201-P201</f>
        <v>0</v>
      </c>
      <c r="R201" s="20"/>
      <c r="S201" s="20"/>
      <c r="U201" s="20"/>
    </row>
    <row r="202" spans="1:21" s="3" customFormat="1" ht="15" customHeight="1">
      <c r="A202" s="10">
        <v>191</v>
      </c>
      <c r="B202" s="39" t="s">
        <v>162</v>
      </c>
      <c r="C202" s="14"/>
      <c r="D202" s="11"/>
      <c r="E202" s="21"/>
      <c r="F202" s="46"/>
      <c r="G202" s="19" t="s">
        <v>25</v>
      </c>
      <c r="H202" s="96"/>
      <c r="I202" s="104"/>
      <c r="J202" s="104"/>
      <c r="K202" s="104"/>
      <c r="L202" s="104"/>
      <c r="M202" s="104"/>
      <c r="N202" s="104"/>
      <c r="O202" s="121"/>
      <c r="P202" s="104"/>
      <c r="Q202" s="104"/>
    </row>
    <row r="203" spans="1:21" s="3" customFormat="1" ht="15" customHeight="1">
      <c r="A203" s="10">
        <v>192</v>
      </c>
      <c r="B203" s="29" t="s">
        <v>163</v>
      </c>
      <c r="C203" s="14" t="s">
        <v>19</v>
      </c>
      <c r="D203" s="10"/>
      <c r="E203" s="21" t="s">
        <v>43</v>
      </c>
      <c r="F203" s="22"/>
      <c r="G203" s="19" t="s">
        <v>44</v>
      </c>
      <c r="H203" s="80">
        <v>2</v>
      </c>
      <c r="I203" s="105"/>
      <c r="J203" s="105"/>
      <c r="K203" s="104"/>
      <c r="L203" s="106"/>
      <c r="M203" s="105"/>
      <c r="N203" s="107">
        <v>3</v>
      </c>
      <c r="O203" s="108">
        <v>6161.35</v>
      </c>
      <c r="P203" s="108">
        <v>6161.35</v>
      </c>
      <c r="Q203" s="107"/>
      <c r="R203" s="18"/>
    </row>
    <row r="204" spans="1:21" s="3" customFormat="1" ht="15" customHeight="1">
      <c r="A204" s="10">
        <v>193</v>
      </c>
      <c r="B204" s="39" t="s">
        <v>164</v>
      </c>
      <c r="C204" s="48" t="s">
        <v>19</v>
      </c>
      <c r="D204" s="11"/>
      <c r="E204" s="39" t="s">
        <v>24</v>
      </c>
      <c r="F204" s="26"/>
      <c r="G204" s="27" t="s">
        <v>22</v>
      </c>
      <c r="H204" s="116">
        <v>6</v>
      </c>
      <c r="I204" s="87"/>
      <c r="J204" s="87"/>
      <c r="K204" s="87"/>
      <c r="L204" s="87"/>
      <c r="M204" s="87">
        <f>K204-L204</f>
        <v>0</v>
      </c>
      <c r="N204" s="87"/>
      <c r="O204" s="93"/>
      <c r="P204" s="93"/>
      <c r="Q204" s="90">
        <f>O204-P204</f>
        <v>0</v>
      </c>
      <c r="R204" s="20"/>
      <c r="S204" s="20"/>
      <c r="U204" s="20"/>
    </row>
    <row r="205" spans="1:21" s="3" customFormat="1" ht="15" customHeight="1">
      <c r="A205" s="10">
        <v>194</v>
      </c>
      <c r="B205" s="21" t="s">
        <v>164</v>
      </c>
      <c r="C205" s="49" t="s">
        <v>19</v>
      </c>
      <c r="D205" s="50"/>
      <c r="E205" s="21" t="s">
        <v>24</v>
      </c>
      <c r="F205" s="51"/>
      <c r="G205" s="19" t="s">
        <v>25</v>
      </c>
      <c r="H205" s="181"/>
      <c r="I205" s="178"/>
      <c r="J205" s="178"/>
      <c r="K205" s="178"/>
      <c r="L205" s="178"/>
      <c r="M205" s="104"/>
      <c r="N205" s="178"/>
      <c r="O205" s="179"/>
      <c r="P205" s="179"/>
      <c r="Q205" s="104"/>
      <c r="R205" s="18"/>
    </row>
    <row r="206" spans="1:21" s="3" customFormat="1" ht="15" customHeight="1">
      <c r="A206" s="10">
        <v>195</v>
      </c>
      <c r="B206" s="21" t="s">
        <v>165</v>
      </c>
      <c r="C206" s="42" t="s">
        <v>19</v>
      </c>
      <c r="D206" s="43"/>
      <c r="E206" s="21" t="s">
        <v>20</v>
      </c>
      <c r="F206" s="52"/>
      <c r="G206" s="19" t="s">
        <v>22</v>
      </c>
      <c r="H206" s="177"/>
      <c r="I206" s="87"/>
      <c r="J206" s="87"/>
      <c r="K206" s="87"/>
      <c r="L206" s="87"/>
      <c r="M206" s="87">
        <f>K206-L206</f>
        <v>0</v>
      </c>
      <c r="N206" s="87"/>
      <c r="O206" s="87"/>
      <c r="P206" s="87"/>
      <c r="Q206" s="90">
        <f>O206-P206</f>
        <v>0</v>
      </c>
      <c r="R206" s="20"/>
      <c r="S206" s="20"/>
      <c r="U206" s="20"/>
    </row>
    <row r="207" spans="1:21" s="3" customFormat="1" ht="15" customHeight="1">
      <c r="A207" s="10">
        <v>196</v>
      </c>
      <c r="B207" s="21" t="s">
        <v>165</v>
      </c>
      <c r="C207" s="14" t="s">
        <v>19</v>
      </c>
      <c r="D207" s="10"/>
      <c r="E207" s="21" t="s">
        <v>20</v>
      </c>
      <c r="F207" s="22"/>
      <c r="G207" s="19" t="s">
        <v>21</v>
      </c>
      <c r="H207" s="80">
        <v>2</v>
      </c>
      <c r="I207" s="115"/>
      <c r="J207" s="127"/>
      <c r="K207" s="143"/>
      <c r="L207" s="143"/>
      <c r="M207" s="127"/>
      <c r="N207" s="83"/>
      <c r="O207" s="122"/>
      <c r="P207" s="122"/>
      <c r="Q207" s="84"/>
      <c r="R207" s="18"/>
    </row>
    <row r="208" spans="1:21" s="3" customFormat="1" ht="15" customHeight="1">
      <c r="A208" s="10">
        <v>197</v>
      </c>
      <c r="B208" s="21" t="s">
        <v>166</v>
      </c>
      <c r="C208" s="42" t="s">
        <v>38</v>
      </c>
      <c r="D208" s="22" t="s">
        <v>167</v>
      </c>
      <c r="E208" s="21" t="s">
        <v>24</v>
      </c>
      <c r="F208" s="23"/>
      <c r="G208" s="19" t="s">
        <v>22</v>
      </c>
      <c r="H208" s="177"/>
      <c r="I208" s="87"/>
      <c r="J208" s="87"/>
      <c r="K208" s="87"/>
      <c r="L208" s="87"/>
      <c r="M208" s="87">
        <f t="shared" ref="M208:M209" si="39">K208-L208</f>
        <v>0</v>
      </c>
      <c r="N208" s="87"/>
      <c r="O208" s="93"/>
      <c r="P208" s="93"/>
      <c r="Q208" s="90">
        <f t="shared" ref="Q208:Q209" si="40">O208-P208</f>
        <v>0</v>
      </c>
      <c r="R208" s="20"/>
      <c r="S208" s="20"/>
      <c r="U208" s="20"/>
    </row>
    <row r="209" spans="1:1021" s="18" customFormat="1" ht="15" customHeight="1">
      <c r="A209" s="10">
        <v>198</v>
      </c>
      <c r="B209" s="21" t="s">
        <v>168</v>
      </c>
      <c r="C209" s="14" t="s">
        <v>19</v>
      </c>
      <c r="D209" s="10"/>
      <c r="E209" s="21" t="s">
        <v>24</v>
      </c>
      <c r="F209" s="23"/>
      <c r="G209" s="19" t="s">
        <v>22</v>
      </c>
      <c r="H209" s="92">
        <v>5</v>
      </c>
      <c r="I209" s="87"/>
      <c r="J209" s="87"/>
      <c r="K209" s="87"/>
      <c r="L209" s="87"/>
      <c r="M209" s="87">
        <f t="shared" si="39"/>
        <v>0</v>
      </c>
      <c r="N209" s="87"/>
      <c r="O209" s="93"/>
      <c r="P209" s="93"/>
      <c r="Q209" s="90">
        <f t="shared" si="40"/>
        <v>0</v>
      </c>
      <c r="R209" s="20"/>
      <c r="S209" s="20"/>
      <c r="T209" s="3"/>
      <c r="U209" s="20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</row>
    <row r="210" spans="1:1021" s="18" customFormat="1" ht="15" customHeight="1">
      <c r="A210" s="10">
        <v>199</v>
      </c>
      <c r="B210" s="21" t="s">
        <v>169</v>
      </c>
      <c r="C210" s="14" t="s">
        <v>19</v>
      </c>
      <c r="D210" s="10"/>
      <c r="E210" s="21" t="s">
        <v>43</v>
      </c>
      <c r="F210" s="22"/>
      <c r="G210" s="17" t="s">
        <v>44</v>
      </c>
      <c r="H210" s="96"/>
      <c r="I210" s="182"/>
      <c r="J210" s="182"/>
      <c r="K210" s="183"/>
      <c r="L210" s="184"/>
      <c r="M210" s="105"/>
      <c r="N210" s="107"/>
      <c r="O210" s="108"/>
      <c r="P210" s="107"/>
      <c r="Q210" s="107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  <c r="AEL210" s="3"/>
      <c r="AEM210" s="3"/>
      <c r="AEN210" s="3"/>
      <c r="AEO210" s="3"/>
      <c r="AEP210" s="3"/>
      <c r="AEQ210" s="3"/>
      <c r="AER210" s="3"/>
      <c r="AES210" s="3"/>
      <c r="AET210" s="3"/>
      <c r="AEU210" s="3"/>
      <c r="AEV210" s="3"/>
      <c r="AEW210" s="3"/>
      <c r="AEX210" s="3"/>
      <c r="AEY210" s="3"/>
      <c r="AEZ210" s="3"/>
      <c r="AFA210" s="3"/>
      <c r="AFB210" s="3"/>
      <c r="AFC210" s="3"/>
      <c r="AFD210" s="3"/>
      <c r="AFE210" s="3"/>
      <c r="AFF210" s="3"/>
      <c r="AFG210" s="3"/>
      <c r="AFH210" s="3"/>
      <c r="AFI210" s="3"/>
      <c r="AFJ210" s="3"/>
      <c r="AFK210" s="3"/>
      <c r="AFL210" s="3"/>
      <c r="AFM210" s="3"/>
      <c r="AFN210" s="3"/>
      <c r="AFO210" s="3"/>
      <c r="AFP210" s="3"/>
      <c r="AFQ210" s="3"/>
      <c r="AFR210" s="3"/>
      <c r="AFS210" s="3"/>
      <c r="AFT210" s="3"/>
      <c r="AFU210" s="3"/>
      <c r="AFV210" s="3"/>
      <c r="AFW210" s="3"/>
      <c r="AFX210" s="3"/>
      <c r="AFY210" s="3"/>
      <c r="AFZ210" s="3"/>
      <c r="AGA210" s="3"/>
      <c r="AGB210" s="3"/>
      <c r="AGC210" s="3"/>
      <c r="AGD210" s="3"/>
      <c r="AGE210" s="3"/>
      <c r="AGF210" s="3"/>
      <c r="AGG210" s="3"/>
      <c r="AGH210" s="3"/>
      <c r="AGI210" s="3"/>
      <c r="AGJ210" s="3"/>
      <c r="AGK210" s="3"/>
      <c r="AGL210" s="3"/>
      <c r="AGM210" s="3"/>
      <c r="AGN210" s="3"/>
      <c r="AGO210" s="3"/>
      <c r="AGP210" s="3"/>
      <c r="AGQ210" s="3"/>
      <c r="AGR210" s="3"/>
      <c r="AGS210" s="3"/>
      <c r="AGT210" s="3"/>
      <c r="AGU210" s="3"/>
      <c r="AGV210" s="3"/>
      <c r="AGW210" s="3"/>
      <c r="AGX210" s="3"/>
      <c r="AGY210" s="3"/>
      <c r="AGZ210" s="3"/>
      <c r="AHA210" s="3"/>
      <c r="AHB210" s="3"/>
      <c r="AHC210" s="3"/>
      <c r="AHD210" s="3"/>
      <c r="AHE210" s="3"/>
      <c r="AHF210" s="3"/>
      <c r="AHG210" s="3"/>
      <c r="AHH210" s="3"/>
      <c r="AHI210" s="3"/>
      <c r="AHJ210" s="3"/>
      <c r="AHK210" s="3"/>
      <c r="AHL210" s="3"/>
      <c r="AHM210" s="3"/>
      <c r="AHN210" s="3"/>
      <c r="AHO210" s="3"/>
      <c r="AHP210" s="3"/>
      <c r="AHQ210" s="3"/>
      <c r="AHR210" s="3"/>
      <c r="AHS210" s="3"/>
      <c r="AHT210" s="3"/>
      <c r="AHU210" s="3"/>
      <c r="AHV210" s="3"/>
      <c r="AHW210" s="3"/>
      <c r="AHX210" s="3"/>
      <c r="AHY210" s="3"/>
      <c r="AHZ210" s="3"/>
      <c r="AIA210" s="3"/>
      <c r="AIB210" s="3"/>
      <c r="AIC210" s="3"/>
      <c r="AID210" s="3"/>
      <c r="AIE210" s="3"/>
      <c r="AIF210" s="3"/>
      <c r="AIG210" s="3"/>
      <c r="AIH210" s="3"/>
      <c r="AII210" s="3"/>
      <c r="AIJ210" s="3"/>
      <c r="AIK210" s="3"/>
      <c r="AIL210" s="3"/>
      <c r="AIM210" s="3"/>
      <c r="AIN210" s="3"/>
      <c r="AIO210" s="3"/>
      <c r="AIP210" s="3"/>
      <c r="AIQ210" s="3"/>
      <c r="AIR210" s="3"/>
      <c r="AIS210" s="3"/>
      <c r="AIT210" s="3"/>
      <c r="AIU210" s="3"/>
      <c r="AIV210" s="3"/>
      <c r="AIW210" s="3"/>
      <c r="AIX210" s="3"/>
      <c r="AIY210" s="3"/>
      <c r="AIZ210" s="3"/>
      <c r="AJA210" s="3"/>
      <c r="AJB210" s="3"/>
      <c r="AJC210" s="3"/>
      <c r="AJD210" s="3"/>
      <c r="AJE210" s="3"/>
      <c r="AJF210" s="3"/>
      <c r="AJG210" s="3"/>
      <c r="AJH210" s="3"/>
      <c r="AJI210" s="3"/>
      <c r="AJJ210" s="3"/>
      <c r="AJK210" s="3"/>
      <c r="AJL210" s="3"/>
      <c r="AJM210" s="3"/>
      <c r="AJN210" s="3"/>
      <c r="AJO210" s="3"/>
      <c r="AJP210" s="3"/>
      <c r="AJQ210" s="3"/>
      <c r="AJR210" s="3"/>
      <c r="AJS210" s="3"/>
      <c r="AJT210" s="3"/>
      <c r="AJU210" s="3"/>
      <c r="AJV210" s="3"/>
      <c r="AJW210" s="3"/>
      <c r="AJX210" s="3"/>
      <c r="AJY210" s="3"/>
      <c r="AJZ210" s="3"/>
      <c r="AKA210" s="3"/>
      <c r="AKB210" s="3"/>
      <c r="AKC210" s="3"/>
      <c r="AKD210" s="3"/>
      <c r="AKE210" s="3"/>
      <c r="AKF210" s="3"/>
      <c r="AKG210" s="3"/>
      <c r="AKH210" s="3"/>
      <c r="AKI210" s="3"/>
      <c r="AKJ210" s="3"/>
      <c r="AKK210" s="3"/>
      <c r="AKL210" s="3"/>
      <c r="AKM210" s="3"/>
      <c r="AKN210" s="3"/>
      <c r="AKO210" s="3"/>
      <c r="AKP210" s="3"/>
      <c r="AKQ210" s="3"/>
      <c r="AKR210" s="3"/>
      <c r="AKS210" s="3"/>
      <c r="AKT210" s="3"/>
      <c r="AKU210" s="3"/>
      <c r="AKV210" s="3"/>
      <c r="AKW210" s="3"/>
      <c r="AKX210" s="3"/>
      <c r="AKY210" s="3"/>
      <c r="AKZ210" s="3"/>
      <c r="ALA210" s="3"/>
      <c r="ALB210" s="3"/>
      <c r="ALC210" s="3"/>
      <c r="ALD210" s="3"/>
      <c r="ALE210" s="3"/>
      <c r="ALF210" s="3"/>
      <c r="ALG210" s="3"/>
      <c r="ALH210" s="3"/>
      <c r="ALI210" s="3"/>
      <c r="ALJ210" s="3"/>
      <c r="ALK210" s="3"/>
      <c r="ALL210" s="3"/>
      <c r="ALM210" s="3"/>
      <c r="ALN210" s="3"/>
      <c r="ALO210" s="3"/>
      <c r="ALP210" s="3"/>
      <c r="ALQ210" s="3"/>
      <c r="ALR210" s="3"/>
      <c r="ALS210" s="3"/>
      <c r="ALT210" s="3"/>
      <c r="ALU210" s="3"/>
      <c r="ALV210" s="3"/>
      <c r="ALW210" s="3"/>
      <c r="ALX210" s="3"/>
      <c r="ALY210" s="3"/>
      <c r="ALZ210" s="3"/>
      <c r="AMA210" s="3"/>
      <c r="AMB210" s="3"/>
      <c r="AMC210" s="3"/>
      <c r="AMD210" s="3"/>
      <c r="AME210" s="3"/>
      <c r="AMF210" s="3"/>
      <c r="AMG210" s="3"/>
    </row>
    <row r="211" spans="1:1021" ht="15" customHeight="1">
      <c r="A211" s="10">
        <v>200</v>
      </c>
      <c r="B211" s="13" t="s">
        <v>169</v>
      </c>
      <c r="C211" s="53" t="s">
        <v>19</v>
      </c>
      <c r="D211" s="10"/>
      <c r="E211" s="21" t="s">
        <v>43</v>
      </c>
      <c r="F211" s="22"/>
      <c r="G211" s="17" t="s">
        <v>22</v>
      </c>
      <c r="H211" s="96"/>
      <c r="I211" s="182"/>
      <c r="J211" s="182"/>
      <c r="K211" s="183"/>
      <c r="L211" s="184"/>
      <c r="M211" s="87">
        <f t="shared" ref="M211:M213" si="41">K211-L211</f>
        <v>0</v>
      </c>
      <c r="N211" s="185"/>
      <c r="O211" s="185"/>
      <c r="P211" s="185"/>
      <c r="Q211" s="90">
        <f t="shared" ref="Q211:Q213" si="42">O211-P211</f>
        <v>0</v>
      </c>
      <c r="R211" s="20"/>
      <c r="S211" s="20"/>
      <c r="U211" s="20"/>
    </row>
    <row r="212" spans="1:1021" ht="15" customHeight="1">
      <c r="A212" s="10">
        <v>201</v>
      </c>
      <c r="B212" s="21" t="s">
        <v>170</v>
      </c>
      <c r="C212" s="48" t="s">
        <v>19</v>
      </c>
      <c r="D212" s="10"/>
      <c r="E212" s="21" t="s">
        <v>32</v>
      </c>
      <c r="F212" s="22"/>
      <c r="G212" s="19" t="s">
        <v>22</v>
      </c>
      <c r="H212" s="92">
        <v>1</v>
      </c>
      <c r="I212" s="87"/>
      <c r="J212" s="87"/>
      <c r="K212" s="87"/>
      <c r="L212" s="87"/>
      <c r="M212" s="87">
        <f t="shared" si="41"/>
        <v>0</v>
      </c>
      <c r="N212" s="87"/>
      <c r="O212" s="93"/>
      <c r="P212" s="93"/>
      <c r="Q212" s="90">
        <f t="shared" si="42"/>
        <v>0</v>
      </c>
      <c r="R212" s="20"/>
      <c r="S212" s="20"/>
      <c r="U212" s="20"/>
    </row>
    <row r="213" spans="1:1021" ht="15" customHeight="1">
      <c r="A213" s="10">
        <v>202</v>
      </c>
      <c r="B213" s="21" t="s">
        <v>171</v>
      </c>
      <c r="C213" s="48" t="s">
        <v>19</v>
      </c>
      <c r="D213" s="10"/>
      <c r="E213" s="21" t="s">
        <v>43</v>
      </c>
      <c r="F213" s="23"/>
      <c r="G213" s="19" t="s">
        <v>22</v>
      </c>
      <c r="H213" s="92">
        <v>3</v>
      </c>
      <c r="I213" s="87"/>
      <c r="J213" s="87"/>
      <c r="K213" s="87"/>
      <c r="L213" s="87"/>
      <c r="M213" s="87">
        <f t="shared" si="41"/>
        <v>0</v>
      </c>
      <c r="N213" s="87"/>
      <c r="O213" s="99"/>
      <c r="P213" s="99"/>
      <c r="Q213" s="90">
        <f t="shared" si="42"/>
        <v>0</v>
      </c>
      <c r="R213" s="20"/>
      <c r="S213" s="20"/>
      <c r="U213" s="20"/>
    </row>
    <row r="214" spans="1:1021" ht="15" customHeight="1">
      <c r="A214" s="10">
        <v>203</v>
      </c>
      <c r="B214" s="21" t="s">
        <v>171</v>
      </c>
      <c r="C214" s="48" t="s">
        <v>19</v>
      </c>
      <c r="D214" s="10"/>
      <c r="E214" s="21" t="s">
        <v>43</v>
      </c>
      <c r="F214" s="22"/>
      <c r="G214" s="19" t="s">
        <v>44</v>
      </c>
      <c r="H214" s="80"/>
      <c r="I214" s="105"/>
      <c r="J214" s="105"/>
      <c r="K214" s="104"/>
      <c r="L214" s="106"/>
      <c r="M214" s="105"/>
      <c r="N214" s="107"/>
      <c r="O214" s="107"/>
      <c r="P214" s="107"/>
      <c r="Q214" s="107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</row>
    <row r="215" spans="1:1021" ht="15" customHeight="1">
      <c r="A215" s="10">
        <v>204</v>
      </c>
      <c r="B215" s="21" t="s">
        <v>172</v>
      </c>
      <c r="C215" s="14" t="s">
        <v>19</v>
      </c>
      <c r="D215" s="10"/>
      <c r="E215" s="21" t="s">
        <v>173</v>
      </c>
      <c r="F215" s="23"/>
      <c r="G215" s="19" t="s">
        <v>22</v>
      </c>
      <c r="H215" s="92">
        <v>7</v>
      </c>
      <c r="I215" s="87"/>
      <c r="J215" s="87"/>
      <c r="K215" s="87"/>
      <c r="L215" s="87"/>
      <c r="M215" s="87">
        <f t="shared" ref="M215:M218" si="43">K215-L215</f>
        <v>0</v>
      </c>
      <c r="N215" s="87">
        <v>10</v>
      </c>
      <c r="O215" s="93">
        <f>3366.82+3239.63+22994.3</f>
        <v>29600.75</v>
      </c>
      <c r="P215" s="93">
        <f>3366.82+3239.63+22994.3</f>
        <v>29600.75</v>
      </c>
      <c r="Q215" s="90">
        <f t="shared" ref="Q215:Q218" si="44">O215-P215</f>
        <v>0</v>
      </c>
      <c r="R215" s="20"/>
      <c r="S215" s="20"/>
      <c r="U215" s="20"/>
    </row>
    <row r="216" spans="1:1021" ht="15" customHeight="1">
      <c r="A216" s="10">
        <v>205</v>
      </c>
      <c r="B216" s="21" t="s">
        <v>174</v>
      </c>
      <c r="C216" s="14" t="s">
        <v>19</v>
      </c>
      <c r="D216" s="10"/>
      <c r="E216" s="21" t="s">
        <v>24</v>
      </c>
      <c r="F216" s="23"/>
      <c r="G216" s="19" t="s">
        <v>22</v>
      </c>
      <c r="H216" s="92">
        <v>1</v>
      </c>
      <c r="I216" s="87"/>
      <c r="J216" s="87"/>
      <c r="K216" s="90"/>
      <c r="L216" s="90"/>
      <c r="M216" s="87">
        <f t="shared" si="43"/>
        <v>0</v>
      </c>
      <c r="N216" s="87">
        <v>3</v>
      </c>
      <c r="O216" s="93">
        <f>1261.2+6200.86</f>
        <v>7462.0599999999995</v>
      </c>
      <c r="P216" s="93">
        <f>1261.2+6200.86</f>
        <v>7462.0599999999995</v>
      </c>
      <c r="Q216" s="90">
        <f t="shared" si="44"/>
        <v>0</v>
      </c>
      <c r="R216" s="20"/>
      <c r="S216" s="20"/>
      <c r="U216" s="20"/>
    </row>
    <row r="217" spans="1:1021" ht="15" customHeight="1">
      <c r="A217" s="10">
        <v>206</v>
      </c>
      <c r="B217" s="21" t="s">
        <v>175</v>
      </c>
      <c r="C217" s="14"/>
      <c r="D217" s="10"/>
      <c r="E217" s="21"/>
      <c r="F217" s="23"/>
      <c r="G217" s="19" t="s">
        <v>22</v>
      </c>
      <c r="H217" s="92">
        <v>4</v>
      </c>
      <c r="I217" s="87"/>
      <c r="J217" s="87"/>
      <c r="K217" s="90"/>
      <c r="L217" s="90"/>
      <c r="M217" s="87">
        <f t="shared" si="43"/>
        <v>0</v>
      </c>
      <c r="N217" s="87"/>
      <c r="O217" s="93"/>
      <c r="P217" s="93"/>
      <c r="Q217" s="90">
        <f t="shared" si="44"/>
        <v>0</v>
      </c>
      <c r="R217" s="20"/>
      <c r="S217" s="20"/>
      <c r="U217" s="20"/>
    </row>
    <row r="218" spans="1:1021" ht="15" customHeight="1">
      <c r="A218" s="10">
        <v>207</v>
      </c>
      <c r="B218" s="21" t="s">
        <v>176</v>
      </c>
      <c r="C218" s="14" t="s">
        <v>19</v>
      </c>
      <c r="D218" s="10"/>
      <c r="E218" s="21" t="s">
        <v>177</v>
      </c>
      <c r="F218" s="22"/>
      <c r="G218" s="19" t="s">
        <v>22</v>
      </c>
      <c r="H218" s="92">
        <v>2</v>
      </c>
      <c r="I218" s="87"/>
      <c r="J218" s="87"/>
      <c r="K218" s="90"/>
      <c r="L218" s="90"/>
      <c r="M218" s="87">
        <f t="shared" si="43"/>
        <v>0</v>
      </c>
      <c r="N218" s="87"/>
      <c r="O218" s="93"/>
      <c r="P218" s="93"/>
      <c r="Q218" s="90">
        <f t="shared" si="44"/>
        <v>0</v>
      </c>
      <c r="R218" s="20"/>
      <c r="S218" s="20"/>
      <c r="U218" s="20"/>
    </row>
    <row r="219" spans="1:1021" ht="15" customHeight="1">
      <c r="A219" s="10">
        <v>208</v>
      </c>
      <c r="B219" s="21" t="s">
        <v>176</v>
      </c>
      <c r="C219" s="14"/>
      <c r="D219" s="21"/>
      <c r="E219" s="21"/>
      <c r="F219" s="21"/>
      <c r="G219" s="19" t="s">
        <v>33</v>
      </c>
      <c r="H219" s="80">
        <v>5</v>
      </c>
      <c r="I219" s="103"/>
      <c r="J219" s="103"/>
      <c r="K219" s="104"/>
      <c r="L219" s="104"/>
      <c r="M219" s="84"/>
      <c r="N219" s="155"/>
      <c r="O219" s="186"/>
      <c r="P219" s="155"/>
      <c r="Q219" s="84"/>
      <c r="R219" s="18"/>
    </row>
    <row r="220" spans="1:1021" s="3" customFormat="1" ht="15" customHeight="1">
      <c r="A220" s="10">
        <v>209</v>
      </c>
      <c r="B220" s="21" t="s">
        <v>178</v>
      </c>
      <c r="C220" s="14"/>
      <c r="D220" s="10"/>
      <c r="E220" s="21"/>
      <c r="F220" s="22"/>
      <c r="G220" s="19" t="s">
        <v>44</v>
      </c>
      <c r="H220" s="80">
        <v>3</v>
      </c>
      <c r="I220" s="105"/>
      <c r="J220" s="105"/>
      <c r="K220" s="104"/>
      <c r="L220" s="106"/>
      <c r="M220" s="105"/>
      <c r="N220" s="107">
        <v>1</v>
      </c>
      <c r="O220" s="108">
        <v>2668</v>
      </c>
      <c r="P220" s="107">
        <v>2668</v>
      </c>
      <c r="Q220" s="107"/>
    </row>
    <row r="221" spans="1:1021" ht="15" customHeight="1">
      <c r="A221" s="10">
        <v>210</v>
      </c>
      <c r="B221" s="21" t="s">
        <v>179</v>
      </c>
      <c r="C221" s="14" t="s">
        <v>19</v>
      </c>
      <c r="D221" s="10"/>
      <c r="E221" s="21" t="s">
        <v>24</v>
      </c>
      <c r="F221" s="23"/>
      <c r="G221" s="19" t="s">
        <v>22</v>
      </c>
      <c r="H221" s="92"/>
      <c r="I221" s="87"/>
      <c r="J221" s="87"/>
      <c r="K221" s="87"/>
      <c r="L221" s="87"/>
      <c r="M221" s="87">
        <f>K221-L221</f>
        <v>0</v>
      </c>
      <c r="N221" s="87"/>
      <c r="O221" s="93"/>
      <c r="P221" s="93"/>
      <c r="Q221" s="90">
        <f>O221-P221</f>
        <v>0</v>
      </c>
      <c r="R221" s="20"/>
      <c r="S221" s="20"/>
      <c r="U221" s="20"/>
    </row>
    <row r="222" spans="1:1021" ht="15" customHeight="1">
      <c r="A222" s="10"/>
      <c r="B222" s="21" t="s">
        <v>242</v>
      </c>
      <c r="C222" s="14"/>
      <c r="D222" s="10"/>
      <c r="E222" s="21"/>
      <c r="F222" s="23"/>
      <c r="G222" s="19" t="s">
        <v>25</v>
      </c>
      <c r="H222" s="92">
        <v>2</v>
      </c>
      <c r="I222" s="87"/>
      <c r="J222" s="87"/>
      <c r="K222" s="87"/>
      <c r="L222" s="87"/>
      <c r="M222" s="87"/>
      <c r="N222" s="87"/>
      <c r="O222" s="93"/>
      <c r="P222" s="93"/>
      <c r="Q222" s="90"/>
      <c r="R222" s="20"/>
      <c r="S222" s="20"/>
      <c r="U222" s="20"/>
    </row>
    <row r="223" spans="1:1021" s="18" customFormat="1" ht="15" customHeight="1">
      <c r="A223" s="10">
        <v>211</v>
      </c>
      <c r="B223" s="21" t="s">
        <v>179</v>
      </c>
      <c r="C223" s="14" t="s">
        <v>19</v>
      </c>
      <c r="D223" s="10"/>
      <c r="E223" s="21" t="s">
        <v>24</v>
      </c>
      <c r="F223" s="22"/>
      <c r="G223" s="19" t="s">
        <v>25</v>
      </c>
      <c r="H223" s="80"/>
      <c r="I223" s="104"/>
      <c r="J223" s="104"/>
      <c r="K223" s="104"/>
      <c r="L223" s="104"/>
      <c r="M223" s="104"/>
      <c r="N223" s="104"/>
      <c r="O223" s="121"/>
      <c r="P223" s="121"/>
      <c r="Q223" s="104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</row>
    <row r="224" spans="1:1021" ht="15" customHeight="1">
      <c r="A224" s="10">
        <v>212</v>
      </c>
      <c r="B224" s="21" t="s">
        <v>180</v>
      </c>
      <c r="C224" s="14" t="s">
        <v>19</v>
      </c>
      <c r="D224" s="10"/>
      <c r="E224" s="21" t="s">
        <v>24</v>
      </c>
      <c r="F224" s="23"/>
      <c r="G224" s="19" t="s">
        <v>22</v>
      </c>
      <c r="H224" s="92">
        <v>5</v>
      </c>
      <c r="I224" s="87"/>
      <c r="J224" s="87"/>
      <c r="K224" s="87"/>
      <c r="L224" s="87"/>
      <c r="M224" s="87">
        <f>K224-L224</f>
        <v>0</v>
      </c>
      <c r="N224" s="87"/>
      <c r="O224" s="93"/>
      <c r="P224" s="93"/>
      <c r="Q224" s="90">
        <f>O224-P224</f>
        <v>0</v>
      </c>
      <c r="R224" s="20"/>
      <c r="S224" s="20"/>
      <c r="T224" s="18"/>
      <c r="U224" s="20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</row>
    <row r="225" spans="1:21" s="3" customFormat="1" ht="15" customHeight="1">
      <c r="A225" s="10">
        <v>213</v>
      </c>
      <c r="B225" s="21" t="s">
        <v>180</v>
      </c>
      <c r="C225" s="14" t="s">
        <v>19</v>
      </c>
      <c r="D225" s="10"/>
      <c r="E225" s="21" t="s">
        <v>24</v>
      </c>
      <c r="F225" s="22"/>
      <c r="G225" s="19" t="s">
        <v>25</v>
      </c>
      <c r="H225" s="80">
        <v>3</v>
      </c>
      <c r="I225" s="104"/>
      <c r="J225" s="104"/>
      <c r="K225" s="104"/>
      <c r="L225" s="104"/>
      <c r="M225" s="104"/>
      <c r="N225" s="104"/>
      <c r="O225" s="121"/>
      <c r="P225" s="121"/>
      <c r="Q225" s="104"/>
      <c r="R225" s="18"/>
    </row>
    <row r="226" spans="1:21" s="3" customFormat="1" ht="15" customHeight="1">
      <c r="A226" s="10">
        <v>214</v>
      </c>
      <c r="B226" s="21" t="s">
        <v>181</v>
      </c>
      <c r="C226" s="14"/>
      <c r="D226" s="11"/>
      <c r="E226" s="21"/>
      <c r="F226" s="23"/>
      <c r="G226" s="19" t="s">
        <v>25</v>
      </c>
      <c r="H226" s="116">
        <v>4</v>
      </c>
      <c r="I226" s="87"/>
      <c r="J226" s="87"/>
      <c r="K226" s="87"/>
      <c r="L226" s="87"/>
      <c r="M226" s="87"/>
      <c r="N226" s="146"/>
      <c r="O226" s="147"/>
      <c r="P226" s="146"/>
      <c r="Q226" s="90"/>
    </row>
    <row r="227" spans="1:21" s="3" customFormat="1" ht="15" customHeight="1">
      <c r="A227" s="10">
        <v>215</v>
      </c>
      <c r="B227" s="29" t="s">
        <v>182</v>
      </c>
      <c r="C227" s="14"/>
      <c r="D227" s="10"/>
      <c r="E227" s="21"/>
      <c r="F227" s="22"/>
      <c r="G227" s="19" t="s">
        <v>22</v>
      </c>
      <c r="H227" s="92">
        <v>5</v>
      </c>
      <c r="I227" s="87"/>
      <c r="J227" s="87"/>
      <c r="K227" s="87"/>
      <c r="L227" s="87"/>
      <c r="M227" s="87">
        <f t="shared" ref="M227:M229" si="45">K227-L227</f>
        <v>0</v>
      </c>
      <c r="N227" s="146">
        <v>18</v>
      </c>
      <c r="O227" s="146">
        <f>15084.13+5917.85</f>
        <v>21001.98</v>
      </c>
      <c r="P227" s="146">
        <f>15084.13+5917.85</f>
        <v>21001.98</v>
      </c>
      <c r="Q227" s="90">
        <f t="shared" ref="Q227:Q229" si="46">O227-P227</f>
        <v>0</v>
      </c>
      <c r="R227" s="20"/>
      <c r="S227" s="20"/>
      <c r="U227" s="20"/>
    </row>
    <row r="228" spans="1:21" s="18" customFormat="1" ht="15" customHeight="1">
      <c r="A228" s="10">
        <v>216</v>
      </c>
      <c r="B228" s="21" t="s">
        <v>183</v>
      </c>
      <c r="C228" s="14" t="s">
        <v>19</v>
      </c>
      <c r="D228" s="10"/>
      <c r="E228" s="21" t="s">
        <v>24</v>
      </c>
      <c r="F228" s="22"/>
      <c r="G228" s="19" t="s">
        <v>22</v>
      </c>
      <c r="H228" s="92">
        <v>4</v>
      </c>
      <c r="I228" s="87"/>
      <c r="J228" s="87"/>
      <c r="K228" s="87"/>
      <c r="L228" s="87"/>
      <c r="M228" s="87">
        <f t="shared" si="45"/>
        <v>0</v>
      </c>
      <c r="N228" s="146">
        <v>11</v>
      </c>
      <c r="O228" s="146">
        <f>714.68+28225.49</f>
        <v>28940.170000000002</v>
      </c>
      <c r="P228" s="146">
        <v>714.68</v>
      </c>
      <c r="Q228" s="90">
        <f t="shared" si="46"/>
        <v>28225.49</v>
      </c>
      <c r="R228" s="20"/>
      <c r="S228" s="20"/>
      <c r="U228" s="20"/>
    </row>
    <row r="229" spans="1:21" s="18" customFormat="1" ht="15" customHeight="1">
      <c r="A229" s="10">
        <v>217</v>
      </c>
      <c r="B229" s="21" t="s">
        <v>184</v>
      </c>
      <c r="C229" s="14"/>
      <c r="D229" s="10"/>
      <c r="E229" s="21"/>
      <c r="F229" s="23"/>
      <c r="G229" s="19" t="s">
        <v>22</v>
      </c>
      <c r="H229" s="92"/>
      <c r="I229" s="87"/>
      <c r="J229" s="87"/>
      <c r="K229" s="87"/>
      <c r="L229" s="87"/>
      <c r="M229" s="87">
        <f t="shared" si="45"/>
        <v>0</v>
      </c>
      <c r="N229" s="146"/>
      <c r="O229" s="147"/>
      <c r="P229" s="146"/>
      <c r="Q229" s="90">
        <f t="shared" si="46"/>
        <v>0</v>
      </c>
      <c r="R229" s="20"/>
      <c r="S229" s="20"/>
      <c r="U229" s="20"/>
    </row>
    <row r="230" spans="1:21" s="18" customFormat="1" ht="15" customHeight="1">
      <c r="A230" s="10">
        <v>218</v>
      </c>
      <c r="B230" s="21" t="s">
        <v>184</v>
      </c>
      <c r="C230" s="42" t="s">
        <v>19</v>
      </c>
      <c r="D230" s="43"/>
      <c r="E230" s="21" t="s">
        <v>24</v>
      </c>
      <c r="F230" s="52"/>
      <c r="G230" s="19" t="s">
        <v>25</v>
      </c>
      <c r="H230" s="167">
        <v>3</v>
      </c>
      <c r="I230" s="104"/>
      <c r="J230" s="104"/>
      <c r="K230" s="104"/>
      <c r="L230" s="104"/>
      <c r="M230" s="104"/>
      <c r="N230" s="104"/>
      <c r="O230" s="121"/>
      <c r="P230" s="104"/>
      <c r="Q230" s="104"/>
    </row>
    <row r="231" spans="1:21" s="3" customFormat="1" ht="15" customHeight="1">
      <c r="A231" s="10">
        <v>219</v>
      </c>
      <c r="B231" s="21" t="s">
        <v>185</v>
      </c>
      <c r="C231" s="14" t="s">
        <v>19</v>
      </c>
      <c r="D231" s="21"/>
      <c r="E231" s="21" t="s">
        <v>24</v>
      </c>
      <c r="F231" s="21"/>
      <c r="G231" s="19" t="s">
        <v>25</v>
      </c>
      <c r="H231" s="80"/>
      <c r="I231" s="84"/>
      <c r="J231" s="84"/>
      <c r="K231" s="94"/>
      <c r="L231" s="94"/>
      <c r="M231" s="84"/>
      <c r="N231" s="84"/>
      <c r="O231" s="84"/>
      <c r="P231" s="84"/>
      <c r="Q231" s="84"/>
    </row>
    <row r="232" spans="1:21" s="3" customFormat="1" ht="15" customHeight="1">
      <c r="A232" s="10">
        <v>220</v>
      </c>
      <c r="B232" s="21" t="s">
        <v>186</v>
      </c>
      <c r="C232" s="14"/>
      <c r="D232" s="21"/>
      <c r="E232" s="21"/>
      <c r="F232" s="22"/>
      <c r="G232" s="19" t="s">
        <v>22</v>
      </c>
      <c r="H232" s="92">
        <v>3</v>
      </c>
      <c r="I232" s="87"/>
      <c r="J232" s="87"/>
      <c r="K232" s="187"/>
      <c r="L232" s="187"/>
      <c r="M232" s="87">
        <f t="shared" ref="M232:M233" si="47">K232-L232</f>
        <v>0</v>
      </c>
      <c r="N232" s="87">
        <v>6</v>
      </c>
      <c r="O232" s="87">
        <v>5738.55</v>
      </c>
      <c r="P232" s="87">
        <v>5738.55</v>
      </c>
      <c r="Q232" s="90">
        <f t="shared" ref="Q232:Q233" si="48">O232-P232</f>
        <v>0</v>
      </c>
      <c r="R232" s="20"/>
      <c r="S232" s="20"/>
      <c r="U232" s="20"/>
    </row>
    <row r="233" spans="1:21" s="3" customFormat="1" ht="15" customHeight="1">
      <c r="A233" s="10">
        <v>221</v>
      </c>
      <c r="B233" s="21" t="s">
        <v>187</v>
      </c>
      <c r="C233" s="14" t="s">
        <v>19</v>
      </c>
      <c r="D233" s="10"/>
      <c r="E233" s="21" t="s">
        <v>188</v>
      </c>
      <c r="F233" s="23"/>
      <c r="G233" s="19" t="s">
        <v>22</v>
      </c>
      <c r="H233" s="92">
        <v>7</v>
      </c>
      <c r="I233" s="87"/>
      <c r="J233" s="87"/>
      <c r="K233" s="87"/>
      <c r="L233" s="87"/>
      <c r="M233" s="87">
        <f t="shared" si="47"/>
        <v>0</v>
      </c>
      <c r="N233" s="87">
        <v>5</v>
      </c>
      <c r="O233" s="90">
        <v>9509.08</v>
      </c>
      <c r="P233" s="90">
        <v>9509.08</v>
      </c>
      <c r="Q233" s="90">
        <f t="shared" si="48"/>
        <v>0</v>
      </c>
      <c r="R233" s="20"/>
      <c r="S233" s="20"/>
      <c r="U233" s="20"/>
    </row>
    <row r="234" spans="1:21" s="3" customFormat="1" ht="15" customHeight="1">
      <c r="A234" s="10">
        <v>222</v>
      </c>
      <c r="B234" s="21" t="s">
        <v>189</v>
      </c>
      <c r="C234" s="14"/>
      <c r="D234" s="10"/>
      <c r="E234" s="21"/>
      <c r="F234" s="23"/>
      <c r="G234" s="19" t="s">
        <v>25</v>
      </c>
      <c r="H234" s="80"/>
      <c r="I234" s="84"/>
      <c r="J234" s="84"/>
      <c r="K234" s="84"/>
      <c r="L234" s="84"/>
      <c r="M234" s="84"/>
      <c r="N234" s="84"/>
      <c r="O234" s="84"/>
      <c r="P234" s="84"/>
      <c r="Q234" s="138"/>
      <c r="R234" s="18"/>
    </row>
    <row r="235" spans="1:21" s="3" customFormat="1" ht="15" customHeight="1">
      <c r="A235" s="10">
        <v>223</v>
      </c>
      <c r="B235" s="21" t="s">
        <v>190</v>
      </c>
      <c r="C235" s="14" t="s">
        <v>19</v>
      </c>
      <c r="D235" s="10"/>
      <c r="E235" s="21" t="s">
        <v>24</v>
      </c>
      <c r="F235" s="23"/>
      <c r="G235" s="19" t="s">
        <v>22</v>
      </c>
      <c r="H235" s="92"/>
      <c r="I235" s="87"/>
      <c r="J235" s="87"/>
      <c r="K235" s="87"/>
      <c r="L235" s="87"/>
      <c r="M235" s="87">
        <f t="shared" ref="M235:M236" si="49">K235-L235</f>
        <v>0</v>
      </c>
      <c r="N235" s="87">
        <v>9</v>
      </c>
      <c r="O235" s="87">
        <f>2370.9+9635.1</f>
        <v>12006</v>
      </c>
      <c r="P235" s="87">
        <f>2370.9+9635.1</f>
        <v>12006</v>
      </c>
      <c r="Q235" s="90">
        <f t="shared" ref="Q235:Q236" si="50">O235-P235</f>
        <v>0</v>
      </c>
      <c r="R235" s="20"/>
      <c r="S235" s="20"/>
      <c r="U235" s="20"/>
    </row>
    <row r="236" spans="1:21" s="3" customFormat="1" ht="15" customHeight="1">
      <c r="A236" s="10">
        <v>224</v>
      </c>
      <c r="B236" s="21" t="s">
        <v>191</v>
      </c>
      <c r="C236" s="14" t="s">
        <v>19</v>
      </c>
      <c r="D236" s="10"/>
      <c r="E236" s="21" t="s">
        <v>24</v>
      </c>
      <c r="F236" s="23"/>
      <c r="G236" s="19" t="s">
        <v>22</v>
      </c>
      <c r="H236" s="92">
        <v>2</v>
      </c>
      <c r="I236" s="87">
        <v>1</v>
      </c>
      <c r="J236" s="87">
        <v>1</v>
      </c>
      <c r="K236" s="90">
        <v>644.6</v>
      </c>
      <c r="L236" s="90"/>
      <c r="M236" s="90">
        <f t="shared" si="49"/>
        <v>644.6</v>
      </c>
      <c r="N236" s="87">
        <v>6</v>
      </c>
      <c r="O236" s="99">
        <v>15351.02</v>
      </c>
      <c r="P236" s="99">
        <v>15351.02</v>
      </c>
      <c r="Q236" s="90">
        <f t="shared" si="50"/>
        <v>0</v>
      </c>
      <c r="R236" s="20"/>
      <c r="S236" s="20"/>
      <c r="U236" s="20"/>
    </row>
    <row r="237" spans="1:21" s="3" customFormat="1" ht="15" customHeight="1">
      <c r="A237" s="10">
        <v>225</v>
      </c>
      <c r="B237" s="21" t="s">
        <v>192</v>
      </c>
      <c r="C237" s="14"/>
      <c r="D237" s="10"/>
      <c r="E237" s="21"/>
      <c r="F237" s="22"/>
      <c r="G237" s="19" t="s">
        <v>33</v>
      </c>
      <c r="H237" s="80"/>
      <c r="I237" s="84"/>
      <c r="J237" s="84"/>
      <c r="K237" s="138"/>
      <c r="L237" s="138"/>
      <c r="M237" s="84"/>
      <c r="N237" s="84"/>
      <c r="O237" s="95"/>
      <c r="P237" s="84"/>
      <c r="Q237" s="138"/>
      <c r="R237" s="18"/>
    </row>
    <row r="238" spans="1:21" s="3" customFormat="1" ht="15" customHeight="1">
      <c r="A238" s="10">
        <v>226</v>
      </c>
      <c r="B238" s="21" t="s">
        <v>192</v>
      </c>
      <c r="C238" s="14"/>
      <c r="D238" s="10"/>
      <c r="E238" s="21"/>
      <c r="F238" s="23"/>
      <c r="G238" s="19" t="s">
        <v>25</v>
      </c>
      <c r="H238" s="80">
        <v>5</v>
      </c>
      <c r="I238" s="84"/>
      <c r="J238" s="84"/>
      <c r="K238" s="84"/>
      <c r="L238" s="84"/>
      <c r="M238" s="84"/>
      <c r="N238" s="84"/>
      <c r="O238" s="95"/>
      <c r="P238" s="95"/>
      <c r="Q238" s="138"/>
      <c r="R238" s="18"/>
    </row>
    <row r="239" spans="1:21" s="3" customFormat="1" ht="15" customHeight="1">
      <c r="A239" s="10">
        <v>227</v>
      </c>
      <c r="B239" s="21" t="s">
        <v>192</v>
      </c>
      <c r="C239" s="14"/>
      <c r="D239" s="10"/>
      <c r="E239" s="21"/>
      <c r="F239" s="23"/>
      <c r="G239" s="19" t="s">
        <v>22</v>
      </c>
      <c r="H239" s="92">
        <v>2</v>
      </c>
      <c r="I239" s="87"/>
      <c r="J239" s="87"/>
      <c r="K239" s="90"/>
      <c r="L239" s="90"/>
      <c r="M239" s="87">
        <f>K239-L239</f>
        <v>0</v>
      </c>
      <c r="N239" s="87"/>
      <c r="O239" s="99"/>
      <c r="P239" s="99"/>
      <c r="Q239" s="90">
        <f>O239-P239</f>
        <v>0</v>
      </c>
      <c r="R239" s="20"/>
      <c r="S239" s="20"/>
      <c r="U239" s="20"/>
    </row>
    <row r="240" spans="1:21" s="3" customFormat="1" ht="15" customHeight="1">
      <c r="A240" s="10">
        <v>228</v>
      </c>
      <c r="B240" s="21" t="s">
        <v>192</v>
      </c>
      <c r="C240" s="14"/>
      <c r="D240" s="10"/>
      <c r="E240" s="21"/>
      <c r="F240" s="23"/>
      <c r="G240" s="19" t="s">
        <v>47</v>
      </c>
      <c r="H240" s="92">
        <v>1</v>
      </c>
      <c r="I240" s="87"/>
      <c r="J240" s="87"/>
      <c r="K240" s="90"/>
      <c r="L240" s="90"/>
      <c r="M240" s="87"/>
      <c r="N240" s="87"/>
      <c r="O240" s="93"/>
      <c r="P240" s="93"/>
      <c r="Q240" s="90"/>
      <c r="R240" s="18"/>
    </row>
    <row r="241" spans="1:1021" s="3" customFormat="1" ht="15" customHeight="1">
      <c r="A241" s="10">
        <v>229</v>
      </c>
      <c r="B241" s="21" t="s">
        <v>193</v>
      </c>
      <c r="C241" s="14"/>
      <c r="D241" s="10"/>
      <c r="E241" s="21"/>
      <c r="F241" s="22"/>
      <c r="G241" s="19" t="s">
        <v>25</v>
      </c>
      <c r="H241" s="80"/>
      <c r="I241" s="104"/>
      <c r="J241" s="104"/>
      <c r="K241" s="104"/>
      <c r="L241" s="104"/>
      <c r="M241" s="104"/>
      <c r="N241" s="104"/>
      <c r="O241" s="121"/>
      <c r="P241" s="104"/>
      <c r="Q241" s="104"/>
    </row>
    <row r="242" spans="1:1021" s="3" customFormat="1" ht="15" customHeight="1">
      <c r="A242" s="10">
        <v>231</v>
      </c>
      <c r="B242" s="54" t="s">
        <v>194</v>
      </c>
      <c r="C242" s="14" t="s">
        <v>19</v>
      </c>
      <c r="D242" s="10"/>
      <c r="E242" s="35" t="s">
        <v>24</v>
      </c>
      <c r="F242" s="22"/>
      <c r="G242" s="19" t="s">
        <v>25</v>
      </c>
      <c r="H242" s="80"/>
      <c r="I242" s="104"/>
      <c r="J242" s="104"/>
      <c r="K242" s="104"/>
      <c r="L242" s="104"/>
      <c r="M242" s="104"/>
      <c r="N242" s="104"/>
      <c r="O242" s="104"/>
      <c r="P242" s="104"/>
      <c r="Q242" s="104"/>
      <c r="R242" s="18"/>
    </row>
    <row r="243" spans="1:1021" s="3" customFormat="1" ht="15" customHeight="1">
      <c r="A243" s="10">
        <v>232</v>
      </c>
      <c r="B243" s="21" t="s">
        <v>195</v>
      </c>
      <c r="C243" s="14" t="s">
        <v>19</v>
      </c>
      <c r="D243" s="10"/>
      <c r="E243" s="21" t="s">
        <v>196</v>
      </c>
      <c r="F243" s="23"/>
      <c r="G243" s="19" t="s">
        <v>22</v>
      </c>
      <c r="H243" s="92">
        <v>8</v>
      </c>
      <c r="I243" s="87"/>
      <c r="J243" s="87"/>
      <c r="K243" s="87"/>
      <c r="L243" s="87"/>
      <c r="M243" s="87">
        <f t="shared" ref="M243:M244" si="51">K243-L243</f>
        <v>0</v>
      </c>
      <c r="N243" s="87">
        <v>34</v>
      </c>
      <c r="O243" s="90">
        <f>13496.26+10043.95+20255.54+59387.48</f>
        <v>103183.23000000001</v>
      </c>
      <c r="P243" s="90">
        <f>13496.26+10043.95+20255.54+59387.48</f>
        <v>103183.23000000001</v>
      </c>
      <c r="Q243" s="90">
        <f t="shared" ref="Q243:Q244" si="52">O243-P243</f>
        <v>0</v>
      </c>
      <c r="R243" s="20"/>
      <c r="S243" s="20"/>
      <c r="U243" s="20"/>
    </row>
    <row r="244" spans="1:1021" s="3" customFormat="1" ht="15" customHeight="1">
      <c r="A244" s="10">
        <v>233</v>
      </c>
      <c r="B244" s="21" t="s">
        <v>197</v>
      </c>
      <c r="C244" s="14" t="s">
        <v>54</v>
      </c>
      <c r="D244" s="10" t="s">
        <v>69</v>
      </c>
      <c r="E244" s="21" t="s">
        <v>24</v>
      </c>
      <c r="F244" s="23"/>
      <c r="G244" s="19" t="s">
        <v>22</v>
      </c>
      <c r="H244" s="92"/>
      <c r="I244" s="87"/>
      <c r="J244" s="87"/>
      <c r="K244" s="87"/>
      <c r="L244" s="87"/>
      <c r="M244" s="87">
        <f t="shared" si="51"/>
        <v>0</v>
      </c>
      <c r="N244" s="87"/>
      <c r="O244" s="93"/>
      <c r="P244" s="93"/>
      <c r="Q244" s="90">
        <f t="shared" si="52"/>
        <v>0</v>
      </c>
      <c r="R244" s="20"/>
      <c r="S244" s="20"/>
      <c r="U244" s="20"/>
    </row>
    <row r="245" spans="1:1021" s="3" customFormat="1" ht="15" customHeight="1">
      <c r="A245" s="10">
        <v>234</v>
      </c>
      <c r="B245" s="21" t="s">
        <v>197</v>
      </c>
      <c r="C245" s="14" t="s">
        <v>54</v>
      </c>
      <c r="D245" s="10" t="s">
        <v>69</v>
      </c>
      <c r="E245" s="21" t="s">
        <v>24</v>
      </c>
      <c r="F245" s="21"/>
      <c r="G245" s="19" t="s">
        <v>25</v>
      </c>
      <c r="H245" s="96"/>
      <c r="I245" s="97"/>
      <c r="J245" s="97"/>
      <c r="K245" s="97"/>
      <c r="L245" s="97"/>
      <c r="M245" s="84"/>
      <c r="N245" s="170"/>
      <c r="O245" s="188"/>
      <c r="P245" s="188"/>
      <c r="Q245" s="84"/>
      <c r="R245" s="18"/>
    </row>
    <row r="246" spans="1:1021" s="3" customFormat="1" ht="15" customHeight="1">
      <c r="A246" s="10">
        <v>235</v>
      </c>
      <c r="B246" s="21" t="s">
        <v>198</v>
      </c>
      <c r="C246" s="14" t="s">
        <v>19</v>
      </c>
      <c r="D246" s="10"/>
      <c r="E246" s="21" t="s">
        <v>199</v>
      </c>
      <c r="F246" s="23"/>
      <c r="G246" s="19" t="s">
        <v>22</v>
      </c>
      <c r="H246" s="92"/>
      <c r="I246" s="87"/>
      <c r="J246" s="87"/>
      <c r="K246" s="87"/>
      <c r="L246" s="87"/>
      <c r="M246" s="87">
        <f>K246-L246</f>
        <v>0</v>
      </c>
      <c r="N246" s="87"/>
      <c r="O246" s="90"/>
      <c r="P246" s="90"/>
      <c r="Q246" s="90">
        <f>O246-P246</f>
        <v>0</v>
      </c>
      <c r="R246" s="20"/>
      <c r="S246" s="20"/>
      <c r="U246" s="20"/>
    </row>
    <row r="247" spans="1:1021" s="3" customFormat="1" ht="15" customHeight="1">
      <c r="A247" s="10">
        <v>236</v>
      </c>
      <c r="B247" s="21" t="s">
        <v>192</v>
      </c>
      <c r="C247" s="14"/>
      <c r="D247" s="10"/>
      <c r="E247" s="21"/>
      <c r="F247" s="23"/>
      <c r="G247" s="19" t="s">
        <v>21</v>
      </c>
      <c r="H247" s="92"/>
      <c r="I247" s="87"/>
      <c r="J247" s="87"/>
      <c r="K247" s="87"/>
      <c r="L247" s="87"/>
      <c r="M247" s="87"/>
      <c r="N247" s="87"/>
      <c r="O247" s="99"/>
      <c r="P247" s="99"/>
      <c r="Q247" s="90"/>
    </row>
    <row r="248" spans="1:1021" s="3" customFormat="1" ht="15" customHeight="1">
      <c r="A248" s="10">
        <v>237</v>
      </c>
      <c r="B248" s="21" t="s">
        <v>198</v>
      </c>
      <c r="C248" s="14" t="s">
        <v>19</v>
      </c>
      <c r="D248" s="10"/>
      <c r="E248" s="21" t="s">
        <v>199</v>
      </c>
      <c r="F248" s="22"/>
      <c r="G248" s="19" t="s">
        <v>21</v>
      </c>
      <c r="H248" s="80"/>
      <c r="I248" s="115"/>
      <c r="J248" s="127"/>
      <c r="K248" s="143"/>
      <c r="L248" s="143"/>
      <c r="M248" s="127"/>
      <c r="N248" s="84"/>
      <c r="O248" s="95"/>
      <c r="P248" s="95"/>
      <c r="Q248" s="84"/>
      <c r="R248" s="18"/>
    </row>
    <row r="249" spans="1:1021" s="3" customFormat="1" ht="15" customHeight="1">
      <c r="A249" s="10">
        <v>239</v>
      </c>
      <c r="B249" s="21" t="s">
        <v>200</v>
      </c>
      <c r="C249" s="14" t="s">
        <v>19</v>
      </c>
      <c r="D249" s="10"/>
      <c r="E249" s="21" t="s">
        <v>78</v>
      </c>
      <c r="F249" s="34"/>
      <c r="G249" s="19" t="s">
        <v>47</v>
      </c>
      <c r="H249" s="80"/>
      <c r="I249" s="189"/>
      <c r="J249" s="190"/>
      <c r="K249" s="191"/>
      <c r="L249" s="191"/>
      <c r="M249" s="190"/>
      <c r="N249" s="190">
        <v>3</v>
      </c>
      <c r="O249" s="192"/>
      <c r="P249" s="193"/>
      <c r="Q249" s="194"/>
    </row>
    <row r="250" spans="1:1021" s="3" customFormat="1" ht="15" customHeight="1">
      <c r="A250" s="10">
        <v>240</v>
      </c>
      <c r="B250" s="21" t="s">
        <v>201</v>
      </c>
      <c r="C250" s="14" t="s">
        <v>19</v>
      </c>
      <c r="D250" s="10"/>
      <c r="E250" s="21"/>
      <c r="F250" s="44"/>
      <c r="G250" s="19" t="s">
        <v>22</v>
      </c>
      <c r="H250" s="92">
        <v>3</v>
      </c>
      <c r="I250" s="87"/>
      <c r="J250" s="87"/>
      <c r="K250" s="90"/>
      <c r="L250" s="90"/>
      <c r="M250" s="87">
        <f>K250-L250</f>
        <v>0</v>
      </c>
      <c r="N250" s="175"/>
      <c r="O250" s="175"/>
      <c r="P250" s="175"/>
      <c r="Q250" s="90">
        <f>O250-P250</f>
        <v>0</v>
      </c>
      <c r="R250" s="20"/>
      <c r="S250" s="20"/>
      <c r="U250" s="20"/>
    </row>
    <row r="251" spans="1:1021" s="3" customFormat="1" ht="15" customHeight="1">
      <c r="A251" s="10">
        <v>241</v>
      </c>
      <c r="B251" s="55" t="s">
        <v>201</v>
      </c>
      <c r="C251" s="14" t="s">
        <v>19</v>
      </c>
      <c r="D251" s="43"/>
      <c r="E251" s="35"/>
      <c r="F251" s="56"/>
      <c r="G251" s="19" t="s">
        <v>25</v>
      </c>
      <c r="H251" s="195"/>
      <c r="I251" s="104"/>
      <c r="J251" s="104"/>
      <c r="K251" s="104"/>
      <c r="L251" s="104"/>
      <c r="M251" s="104"/>
      <c r="N251" s="104"/>
      <c r="O251" s="121"/>
      <c r="P251" s="104"/>
      <c r="Q251" s="84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  <c r="JL251" s="18"/>
      <c r="JM251" s="18"/>
      <c r="JN251" s="18"/>
      <c r="JO251" s="18"/>
      <c r="JP251" s="18"/>
      <c r="JQ251" s="18"/>
      <c r="JR251" s="18"/>
      <c r="JS251" s="18"/>
      <c r="JT251" s="18"/>
      <c r="JU251" s="18"/>
      <c r="JV251" s="18"/>
      <c r="JW251" s="18"/>
      <c r="JX251" s="18"/>
      <c r="JY251" s="18"/>
      <c r="JZ251" s="18"/>
      <c r="KA251" s="18"/>
      <c r="KB251" s="18"/>
      <c r="KC251" s="18"/>
      <c r="KD251" s="18"/>
      <c r="KE251" s="18"/>
      <c r="KF251" s="18"/>
      <c r="KG251" s="18"/>
      <c r="KH251" s="18"/>
      <c r="KI251" s="18"/>
      <c r="KJ251" s="18"/>
      <c r="KK251" s="18"/>
      <c r="KL251" s="18"/>
      <c r="KM251" s="18"/>
      <c r="KN251" s="18"/>
      <c r="KO251" s="18"/>
      <c r="KP251" s="18"/>
      <c r="KQ251" s="18"/>
      <c r="KR251" s="18"/>
      <c r="KS251" s="18"/>
      <c r="KT251" s="18"/>
      <c r="KU251" s="18"/>
      <c r="KV251" s="18"/>
      <c r="KW251" s="18"/>
      <c r="KX251" s="18"/>
      <c r="KY251" s="18"/>
      <c r="KZ251" s="18"/>
      <c r="LA251" s="18"/>
      <c r="LB251" s="18"/>
      <c r="LC251" s="18"/>
      <c r="LD251" s="18"/>
      <c r="LE251" s="18"/>
      <c r="LF251" s="18"/>
      <c r="LG251" s="18"/>
      <c r="LH251" s="18"/>
      <c r="LI251" s="18"/>
      <c r="LJ251" s="18"/>
      <c r="LK251" s="18"/>
      <c r="LL251" s="18"/>
      <c r="LM251" s="18"/>
      <c r="LN251" s="18"/>
      <c r="LO251" s="18"/>
      <c r="LP251" s="18"/>
      <c r="LQ251" s="18"/>
      <c r="LR251" s="18"/>
      <c r="LS251" s="18"/>
      <c r="LT251" s="18"/>
      <c r="LU251" s="18"/>
      <c r="LV251" s="18"/>
      <c r="LW251" s="18"/>
      <c r="LX251" s="18"/>
      <c r="LY251" s="18"/>
      <c r="LZ251" s="18"/>
      <c r="MA251" s="18"/>
      <c r="MB251" s="18"/>
      <c r="MC251" s="18"/>
      <c r="MD251" s="18"/>
      <c r="ME251" s="18"/>
      <c r="MF251" s="18"/>
      <c r="MG251" s="18"/>
      <c r="MH251" s="18"/>
      <c r="MI251" s="18"/>
      <c r="MJ251" s="18"/>
      <c r="MK251" s="18"/>
      <c r="ML251" s="18"/>
      <c r="MM251" s="18"/>
      <c r="MN251" s="18"/>
      <c r="MO251" s="18"/>
      <c r="MP251" s="18"/>
      <c r="MQ251" s="18"/>
      <c r="MR251" s="18"/>
      <c r="MS251" s="18"/>
      <c r="MT251" s="18"/>
      <c r="MU251" s="18"/>
      <c r="MV251" s="18"/>
      <c r="MW251" s="18"/>
      <c r="MX251" s="18"/>
      <c r="MY251" s="18"/>
      <c r="MZ251" s="18"/>
      <c r="NA251" s="18"/>
      <c r="NB251" s="18"/>
      <c r="NC251" s="18"/>
      <c r="ND251" s="18"/>
      <c r="NE251" s="18"/>
      <c r="NF251" s="18"/>
      <c r="NG251" s="18"/>
      <c r="NH251" s="18"/>
      <c r="NI251" s="18"/>
      <c r="NJ251" s="18"/>
      <c r="NK251" s="18"/>
      <c r="NL251" s="18"/>
      <c r="NM251" s="18"/>
      <c r="NN251" s="18"/>
      <c r="NO251" s="18"/>
      <c r="NP251" s="18"/>
      <c r="NQ251" s="18"/>
      <c r="NR251" s="18"/>
      <c r="NS251" s="18"/>
      <c r="NT251" s="18"/>
      <c r="NU251" s="18"/>
      <c r="NV251" s="18"/>
      <c r="NW251" s="18"/>
      <c r="NX251" s="18"/>
      <c r="NY251" s="18"/>
      <c r="NZ251" s="18"/>
      <c r="OA251" s="18"/>
      <c r="OB251" s="18"/>
      <c r="OC251" s="18"/>
      <c r="OD251" s="18"/>
      <c r="OE251" s="18"/>
      <c r="OF251" s="18"/>
      <c r="OG251" s="18"/>
      <c r="OH251" s="18"/>
      <c r="OI251" s="18"/>
      <c r="OJ251" s="18"/>
      <c r="OK251" s="18"/>
      <c r="OL251" s="18"/>
      <c r="OM251" s="18"/>
      <c r="ON251" s="18"/>
      <c r="OO251" s="18"/>
      <c r="OP251" s="18"/>
      <c r="OQ251" s="18"/>
      <c r="OR251" s="18"/>
      <c r="OS251" s="18"/>
      <c r="OT251" s="18"/>
      <c r="OU251" s="18"/>
      <c r="OV251" s="18"/>
      <c r="OW251" s="18"/>
      <c r="OX251" s="18"/>
      <c r="OY251" s="18"/>
      <c r="OZ251" s="18"/>
      <c r="PA251" s="18"/>
      <c r="PB251" s="18"/>
      <c r="PC251" s="18"/>
      <c r="PD251" s="18"/>
      <c r="PE251" s="18"/>
      <c r="PF251" s="18"/>
      <c r="PG251" s="18"/>
      <c r="PH251" s="18"/>
      <c r="PI251" s="18"/>
      <c r="PJ251" s="18"/>
      <c r="PK251" s="18"/>
      <c r="PL251" s="18"/>
      <c r="PM251" s="18"/>
      <c r="PN251" s="18"/>
      <c r="PO251" s="18"/>
      <c r="PP251" s="18"/>
      <c r="PQ251" s="18"/>
      <c r="PR251" s="18"/>
      <c r="PS251" s="18"/>
      <c r="PT251" s="18"/>
      <c r="PU251" s="18"/>
      <c r="PV251" s="18"/>
      <c r="PW251" s="18"/>
      <c r="PX251" s="18"/>
      <c r="PY251" s="18"/>
      <c r="PZ251" s="18"/>
      <c r="QA251" s="18"/>
      <c r="QB251" s="18"/>
      <c r="QC251" s="18"/>
      <c r="QD251" s="18"/>
      <c r="QE251" s="18"/>
      <c r="QF251" s="18"/>
      <c r="QG251" s="18"/>
      <c r="QH251" s="18"/>
      <c r="QI251" s="18"/>
      <c r="QJ251" s="18"/>
      <c r="QK251" s="18"/>
      <c r="QL251" s="18"/>
      <c r="QM251" s="18"/>
      <c r="QN251" s="18"/>
      <c r="QO251" s="18"/>
      <c r="QP251" s="18"/>
      <c r="QQ251" s="18"/>
      <c r="QR251" s="18"/>
      <c r="QS251" s="18"/>
      <c r="QT251" s="18"/>
      <c r="QU251" s="18"/>
      <c r="QV251" s="18"/>
      <c r="QW251" s="18"/>
      <c r="QX251" s="18"/>
      <c r="QY251" s="18"/>
      <c r="QZ251" s="18"/>
      <c r="RA251" s="18"/>
      <c r="RB251" s="18"/>
      <c r="RC251" s="18"/>
      <c r="RD251" s="18"/>
      <c r="RE251" s="18"/>
      <c r="RF251" s="18"/>
      <c r="RG251" s="18"/>
      <c r="RH251" s="18"/>
      <c r="RI251" s="18"/>
      <c r="RJ251" s="18"/>
      <c r="RK251" s="18"/>
      <c r="RL251" s="18"/>
      <c r="RM251" s="18"/>
      <c r="RN251" s="18"/>
      <c r="RO251" s="18"/>
      <c r="RP251" s="18"/>
      <c r="RQ251" s="18"/>
      <c r="RR251" s="18"/>
      <c r="RS251" s="18"/>
      <c r="RT251" s="18"/>
      <c r="RU251" s="18"/>
      <c r="RV251" s="18"/>
      <c r="RW251" s="18"/>
      <c r="RX251" s="18"/>
      <c r="RY251" s="18"/>
      <c r="RZ251" s="18"/>
      <c r="SA251" s="18"/>
      <c r="SB251" s="18"/>
      <c r="SC251" s="18"/>
      <c r="SD251" s="18"/>
      <c r="SE251" s="18"/>
      <c r="SF251" s="18"/>
      <c r="SG251" s="18"/>
      <c r="SH251" s="18"/>
      <c r="SI251" s="18"/>
      <c r="SJ251" s="18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18"/>
      <c r="TM251" s="18"/>
      <c r="TN251" s="18"/>
      <c r="TO251" s="18"/>
      <c r="TP251" s="18"/>
      <c r="TQ251" s="18"/>
      <c r="TR251" s="18"/>
      <c r="TS251" s="18"/>
      <c r="TT251" s="18"/>
      <c r="TU251" s="18"/>
      <c r="TV251" s="18"/>
      <c r="TW251" s="18"/>
      <c r="TX251" s="18"/>
      <c r="TY251" s="18"/>
      <c r="TZ251" s="18"/>
      <c r="UA251" s="18"/>
      <c r="UB251" s="18"/>
      <c r="UC251" s="18"/>
      <c r="UD251" s="18"/>
      <c r="UE251" s="18"/>
      <c r="UF251" s="18"/>
      <c r="UG251" s="18"/>
      <c r="UH251" s="18"/>
      <c r="UI251" s="18"/>
      <c r="UJ251" s="18"/>
      <c r="UK251" s="18"/>
      <c r="UL251" s="18"/>
      <c r="UM251" s="18"/>
      <c r="UN251" s="18"/>
      <c r="UO251" s="18"/>
      <c r="UP251" s="18"/>
      <c r="UQ251" s="18"/>
      <c r="UR251" s="18"/>
      <c r="US251" s="18"/>
      <c r="UT251" s="18"/>
      <c r="UU251" s="18"/>
      <c r="UV251" s="18"/>
      <c r="UW251" s="18"/>
      <c r="UX251" s="18"/>
      <c r="UY251" s="18"/>
      <c r="UZ251" s="18"/>
      <c r="VA251" s="18"/>
      <c r="VB251" s="18"/>
      <c r="VC251" s="18"/>
      <c r="VD251" s="18"/>
      <c r="VE251" s="18"/>
      <c r="VF251" s="18"/>
      <c r="VG251" s="18"/>
      <c r="VH251" s="18"/>
      <c r="VI251" s="18"/>
      <c r="VJ251" s="18"/>
      <c r="VK251" s="18"/>
      <c r="VL251" s="18"/>
      <c r="VM251" s="18"/>
      <c r="VN251" s="18"/>
      <c r="VO251" s="18"/>
      <c r="VP251" s="18"/>
      <c r="VQ251" s="18"/>
      <c r="VR251" s="18"/>
      <c r="VS251" s="18"/>
      <c r="VT251" s="18"/>
      <c r="VU251" s="18"/>
      <c r="VV251" s="18"/>
      <c r="VW251" s="18"/>
      <c r="VX251" s="18"/>
      <c r="VY251" s="18"/>
      <c r="VZ251" s="18"/>
      <c r="WA251" s="18"/>
      <c r="WB251" s="18"/>
      <c r="WC251" s="18"/>
      <c r="WD251" s="18"/>
      <c r="WE251" s="18"/>
      <c r="WF251" s="18"/>
      <c r="WG251" s="18"/>
      <c r="WH251" s="18"/>
      <c r="WI251" s="18"/>
      <c r="WJ251" s="18"/>
      <c r="WK251" s="18"/>
      <c r="WL251" s="18"/>
      <c r="WM251" s="18"/>
      <c r="WN251" s="18"/>
      <c r="WO251" s="18"/>
      <c r="WP251" s="18"/>
      <c r="WQ251" s="18"/>
      <c r="WR251" s="18"/>
      <c r="WS251" s="18"/>
      <c r="WT251" s="18"/>
      <c r="WU251" s="18"/>
      <c r="WV251" s="18"/>
      <c r="WW251" s="18"/>
      <c r="WX251" s="18"/>
      <c r="WY251" s="18"/>
      <c r="WZ251" s="18"/>
      <c r="XA251" s="18"/>
      <c r="XB251" s="18"/>
      <c r="XC251" s="18"/>
      <c r="XD251" s="18"/>
      <c r="XE251" s="18"/>
      <c r="XF251" s="18"/>
      <c r="XG251" s="18"/>
      <c r="XH251" s="18"/>
      <c r="XI251" s="18"/>
      <c r="XJ251" s="18"/>
      <c r="XK251" s="18"/>
      <c r="XL251" s="18"/>
      <c r="XM251" s="18"/>
      <c r="XN251" s="18"/>
      <c r="XO251" s="18"/>
      <c r="XP251" s="18"/>
      <c r="XQ251" s="18"/>
      <c r="XR251" s="18"/>
      <c r="XS251" s="18"/>
      <c r="XT251" s="18"/>
      <c r="XU251" s="18"/>
      <c r="XV251" s="18"/>
      <c r="XW251" s="18"/>
      <c r="XX251" s="18"/>
      <c r="XY251" s="18"/>
      <c r="XZ251" s="18"/>
      <c r="YA251" s="18"/>
      <c r="YB251" s="18"/>
      <c r="YC251" s="18"/>
      <c r="YD251" s="18"/>
      <c r="YE251" s="18"/>
      <c r="YF251" s="18"/>
      <c r="YG251" s="18"/>
      <c r="YH251" s="18"/>
      <c r="YI251" s="18"/>
      <c r="YJ251" s="18"/>
      <c r="YK251" s="18"/>
      <c r="YL251" s="18"/>
      <c r="YM251" s="18"/>
      <c r="YN251" s="18"/>
      <c r="YO251" s="18"/>
      <c r="YP251" s="18"/>
      <c r="YQ251" s="18"/>
      <c r="YR251" s="18"/>
      <c r="YS251" s="18"/>
      <c r="YT251" s="18"/>
      <c r="YU251" s="18"/>
      <c r="YV251" s="18"/>
      <c r="YW251" s="18"/>
      <c r="YX251" s="18"/>
      <c r="YY251" s="18"/>
      <c r="YZ251" s="18"/>
      <c r="ZA251" s="18"/>
      <c r="ZB251" s="18"/>
      <c r="ZC251" s="18"/>
      <c r="ZD251" s="18"/>
      <c r="ZE251" s="18"/>
      <c r="ZF251" s="18"/>
      <c r="ZG251" s="18"/>
      <c r="ZH251" s="18"/>
      <c r="ZI251" s="18"/>
      <c r="ZJ251" s="18"/>
      <c r="ZK251" s="18"/>
      <c r="ZL251" s="18"/>
      <c r="ZM251" s="18"/>
      <c r="ZN251" s="18"/>
      <c r="ZO251" s="18"/>
      <c r="ZP251" s="18"/>
      <c r="ZQ251" s="18"/>
      <c r="ZR251" s="18"/>
      <c r="ZS251" s="18"/>
      <c r="ZT251" s="18"/>
      <c r="ZU251" s="18"/>
      <c r="ZV251" s="18"/>
      <c r="ZW251" s="18"/>
      <c r="ZX251" s="18"/>
      <c r="ZY251" s="18"/>
      <c r="ZZ251" s="18"/>
      <c r="AAA251" s="18"/>
      <c r="AAB251" s="18"/>
      <c r="AAC251" s="18"/>
      <c r="AAD251" s="18"/>
      <c r="AAE251" s="18"/>
      <c r="AAF251" s="18"/>
      <c r="AAG251" s="18"/>
      <c r="AAH251" s="18"/>
      <c r="AAI251" s="18"/>
      <c r="AAJ251" s="18"/>
      <c r="AAK251" s="18"/>
      <c r="AAL251" s="18"/>
      <c r="AAM251" s="18"/>
      <c r="AAN251" s="18"/>
      <c r="AAO251" s="18"/>
      <c r="AAP251" s="18"/>
      <c r="AAQ251" s="18"/>
      <c r="AAR251" s="18"/>
      <c r="AAS251" s="18"/>
      <c r="AAT251" s="18"/>
      <c r="AAU251" s="18"/>
      <c r="AAV251" s="18"/>
      <c r="AAW251" s="18"/>
      <c r="AAX251" s="18"/>
      <c r="AAY251" s="18"/>
      <c r="AAZ251" s="18"/>
      <c r="ABA251" s="18"/>
      <c r="ABB251" s="18"/>
      <c r="ABC251" s="18"/>
      <c r="ABD251" s="18"/>
      <c r="ABE251" s="18"/>
      <c r="ABF251" s="18"/>
      <c r="ABG251" s="18"/>
      <c r="ABH251" s="18"/>
      <c r="ABI251" s="18"/>
      <c r="ABJ251" s="18"/>
      <c r="ABK251" s="18"/>
      <c r="ABL251" s="18"/>
      <c r="ABM251" s="18"/>
      <c r="ABN251" s="18"/>
      <c r="ABO251" s="18"/>
      <c r="ABP251" s="18"/>
      <c r="ABQ251" s="18"/>
      <c r="ABR251" s="18"/>
      <c r="ABS251" s="18"/>
      <c r="ABT251" s="18"/>
      <c r="ABU251" s="18"/>
      <c r="ABV251" s="18"/>
      <c r="ABW251" s="18"/>
      <c r="ABX251" s="18"/>
      <c r="ABY251" s="18"/>
      <c r="ABZ251" s="18"/>
      <c r="ACA251" s="18"/>
      <c r="ACB251" s="18"/>
      <c r="ACC251" s="18"/>
      <c r="ACD251" s="18"/>
      <c r="ACE251" s="18"/>
      <c r="ACF251" s="18"/>
      <c r="ACG251" s="18"/>
      <c r="ACH251" s="18"/>
      <c r="ACI251" s="18"/>
      <c r="ACJ251" s="18"/>
      <c r="ACK251" s="18"/>
      <c r="ACL251" s="18"/>
      <c r="ACM251" s="18"/>
      <c r="ACN251" s="18"/>
      <c r="ACO251" s="18"/>
      <c r="ACP251" s="18"/>
      <c r="ACQ251" s="18"/>
      <c r="ACR251" s="18"/>
      <c r="ACS251" s="18"/>
      <c r="ACT251" s="18"/>
      <c r="ACU251" s="18"/>
      <c r="ACV251" s="18"/>
      <c r="ACW251" s="18"/>
      <c r="ACX251" s="18"/>
      <c r="ACY251" s="18"/>
      <c r="ACZ251" s="18"/>
      <c r="ADA251" s="18"/>
      <c r="ADB251" s="18"/>
      <c r="ADC251" s="18"/>
      <c r="ADD251" s="18"/>
      <c r="ADE251" s="18"/>
      <c r="ADF251" s="18"/>
      <c r="ADG251" s="18"/>
      <c r="ADH251" s="18"/>
      <c r="ADI251" s="18"/>
      <c r="ADJ251" s="18"/>
      <c r="ADK251" s="18"/>
      <c r="ADL251" s="18"/>
      <c r="ADM251" s="18"/>
      <c r="ADN251" s="18"/>
      <c r="ADO251" s="18"/>
      <c r="ADP251" s="18"/>
      <c r="ADQ251" s="18"/>
      <c r="ADR251" s="18"/>
      <c r="ADS251" s="18"/>
      <c r="ADT251" s="18"/>
      <c r="ADU251" s="18"/>
      <c r="ADV251" s="18"/>
      <c r="ADW251" s="18"/>
      <c r="ADX251" s="18"/>
      <c r="ADY251" s="18"/>
      <c r="ADZ251" s="18"/>
      <c r="AEA251" s="18"/>
      <c r="AEB251" s="18"/>
      <c r="AEC251" s="18"/>
      <c r="AED251" s="18"/>
      <c r="AEE251" s="18"/>
      <c r="AEF251" s="18"/>
      <c r="AEG251" s="18"/>
      <c r="AEH251" s="18"/>
      <c r="AEI251" s="18"/>
      <c r="AEJ251" s="18"/>
      <c r="AEK251" s="18"/>
      <c r="AEL251" s="18"/>
      <c r="AEM251" s="18"/>
      <c r="AEN251" s="18"/>
      <c r="AEO251" s="18"/>
      <c r="AEP251" s="18"/>
      <c r="AEQ251" s="18"/>
      <c r="AER251" s="18"/>
      <c r="AES251" s="18"/>
      <c r="AET251" s="18"/>
      <c r="AEU251" s="18"/>
      <c r="AEV251" s="18"/>
      <c r="AEW251" s="18"/>
      <c r="AEX251" s="18"/>
      <c r="AEY251" s="18"/>
      <c r="AEZ251" s="18"/>
      <c r="AFA251" s="18"/>
      <c r="AFB251" s="18"/>
      <c r="AFC251" s="18"/>
      <c r="AFD251" s="18"/>
      <c r="AFE251" s="18"/>
      <c r="AFF251" s="18"/>
      <c r="AFG251" s="18"/>
      <c r="AFH251" s="18"/>
      <c r="AFI251" s="18"/>
      <c r="AFJ251" s="18"/>
      <c r="AFK251" s="18"/>
      <c r="AFL251" s="18"/>
      <c r="AFM251" s="18"/>
      <c r="AFN251" s="18"/>
      <c r="AFO251" s="18"/>
      <c r="AFP251" s="18"/>
      <c r="AFQ251" s="18"/>
      <c r="AFR251" s="18"/>
      <c r="AFS251" s="18"/>
      <c r="AFT251" s="18"/>
      <c r="AFU251" s="18"/>
      <c r="AFV251" s="18"/>
      <c r="AFW251" s="18"/>
      <c r="AFX251" s="18"/>
      <c r="AFY251" s="18"/>
      <c r="AFZ251" s="18"/>
      <c r="AGA251" s="18"/>
      <c r="AGB251" s="18"/>
      <c r="AGC251" s="18"/>
      <c r="AGD251" s="18"/>
      <c r="AGE251" s="18"/>
      <c r="AGF251" s="18"/>
      <c r="AGG251" s="18"/>
      <c r="AGH251" s="18"/>
      <c r="AGI251" s="18"/>
      <c r="AGJ251" s="18"/>
      <c r="AGK251" s="18"/>
      <c r="AGL251" s="18"/>
      <c r="AGM251" s="18"/>
      <c r="AGN251" s="18"/>
      <c r="AGO251" s="18"/>
      <c r="AGP251" s="18"/>
      <c r="AGQ251" s="18"/>
      <c r="AGR251" s="18"/>
      <c r="AGS251" s="18"/>
      <c r="AGT251" s="18"/>
      <c r="AGU251" s="18"/>
      <c r="AGV251" s="18"/>
      <c r="AGW251" s="18"/>
      <c r="AGX251" s="18"/>
      <c r="AGY251" s="18"/>
      <c r="AGZ251" s="18"/>
      <c r="AHA251" s="18"/>
      <c r="AHB251" s="18"/>
      <c r="AHC251" s="18"/>
      <c r="AHD251" s="18"/>
      <c r="AHE251" s="18"/>
      <c r="AHF251" s="18"/>
      <c r="AHG251" s="18"/>
      <c r="AHH251" s="18"/>
      <c r="AHI251" s="18"/>
      <c r="AHJ251" s="18"/>
      <c r="AHK251" s="18"/>
      <c r="AHL251" s="18"/>
      <c r="AHM251" s="18"/>
      <c r="AHN251" s="18"/>
      <c r="AHO251" s="18"/>
      <c r="AHP251" s="18"/>
      <c r="AHQ251" s="18"/>
      <c r="AHR251" s="18"/>
      <c r="AHS251" s="18"/>
      <c r="AHT251" s="18"/>
      <c r="AHU251" s="18"/>
      <c r="AHV251" s="18"/>
      <c r="AHW251" s="18"/>
      <c r="AHX251" s="18"/>
      <c r="AHY251" s="18"/>
      <c r="AHZ251" s="18"/>
      <c r="AIA251" s="18"/>
      <c r="AIB251" s="18"/>
      <c r="AIC251" s="18"/>
      <c r="AID251" s="18"/>
      <c r="AIE251" s="18"/>
      <c r="AIF251" s="18"/>
      <c r="AIG251" s="18"/>
      <c r="AIH251" s="18"/>
      <c r="AII251" s="18"/>
      <c r="AIJ251" s="18"/>
      <c r="AIK251" s="18"/>
      <c r="AIL251" s="18"/>
      <c r="AIM251" s="18"/>
      <c r="AIN251" s="18"/>
      <c r="AIO251" s="18"/>
      <c r="AIP251" s="18"/>
      <c r="AIQ251" s="18"/>
      <c r="AIR251" s="18"/>
      <c r="AIS251" s="18"/>
      <c r="AIT251" s="18"/>
      <c r="AIU251" s="18"/>
      <c r="AIV251" s="18"/>
      <c r="AIW251" s="18"/>
      <c r="AIX251" s="18"/>
      <c r="AIY251" s="18"/>
      <c r="AIZ251" s="18"/>
      <c r="AJA251" s="18"/>
      <c r="AJB251" s="18"/>
      <c r="AJC251" s="18"/>
      <c r="AJD251" s="18"/>
      <c r="AJE251" s="18"/>
      <c r="AJF251" s="18"/>
      <c r="AJG251" s="18"/>
      <c r="AJH251" s="18"/>
      <c r="AJI251" s="18"/>
      <c r="AJJ251" s="18"/>
      <c r="AJK251" s="18"/>
      <c r="AJL251" s="18"/>
      <c r="AJM251" s="18"/>
      <c r="AJN251" s="18"/>
      <c r="AJO251" s="18"/>
      <c r="AJP251" s="18"/>
      <c r="AJQ251" s="18"/>
      <c r="AJR251" s="18"/>
      <c r="AJS251" s="18"/>
      <c r="AJT251" s="18"/>
      <c r="AJU251" s="18"/>
      <c r="AJV251" s="18"/>
      <c r="AJW251" s="18"/>
      <c r="AJX251" s="18"/>
      <c r="AJY251" s="18"/>
      <c r="AJZ251" s="18"/>
      <c r="AKA251" s="18"/>
      <c r="AKB251" s="18"/>
      <c r="AKC251" s="18"/>
      <c r="AKD251" s="18"/>
      <c r="AKE251" s="18"/>
      <c r="AKF251" s="18"/>
      <c r="AKG251" s="18"/>
      <c r="AKH251" s="18"/>
      <c r="AKI251" s="18"/>
      <c r="AKJ251" s="18"/>
      <c r="AKK251" s="18"/>
      <c r="AKL251" s="18"/>
      <c r="AKM251" s="18"/>
      <c r="AKN251" s="18"/>
      <c r="AKO251" s="18"/>
      <c r="AKP251" s="18"/>
      <c r="AKQ251" s="18"/>
      <c r="AKR251" s="18"/>
      <c r="AKS251" s="18"/>
      <c r="AKT251" s="18"/>
      <c r="AKU251" s="18"/>
      <c r="AKV251" s="18"/>
      <c r="AKW251" s="18"/>
      <c r="AKX251" s="18"/>
      <c r="AKY251" s="18"/>
      <c r="AKZ251" s="18"/>
      <c r="ALA251" s="18"/>
      <c r="ALB251" s="18"/>
      <c r="ALC251" s="18"/>
      <c r="ALD251" s="18"/>
      <c r="ALE251" s="18"/>
      <c r="ALF251" s="18"/>
      <c r="ALG251" s="18"/>
      <c r="ALH251" s="18"/>
      <c r="ALI251" s="18"/>
      <c r="ALJ251" s="18"/>
      <c r="ALK251" s="18"/>
      <c r="ALL251" s="18"/>
      <c r="ALM251" s="18"/>
      <c r="ALN251" s="18"/>
      <c r="ALO251" s="18"/>
      <c r="ALP251" s="18"/>
      <c r="ALQ251" s="18"/>
      <c r="ALR251" s="18"/>
      <c r="ALS251" s="18"/>
      <c r="ALT251" s="18"/>
      <c r="ALU251" s="18"/>
      <c r="ALV251" s="18"/>
      <c r="ALW251" s="18"/>
      <c r="ALX251" s="18"/>
      <c r="ALY251" s="18"/>
      <c r="ALZ251" s="18"/>
      <c r="AMA251" s="18"/>
      <c r="AMB251" s="18"/>
      <c r="AMC251" s="18"/>
      <c r="AMD251" s="18"/>
      <c r="AME251" s="18"/>
      <c r="AMF251" s="18"/>
      <c r="AMG251" s="18"/>
    </row>
    <row r="252" spans="1:1021" s="3" customFormat="1" ht="15" customHeight="1">
      <c r="A252" s="10">
        <v>242</v>
      </c>
      <c r="B252" s="21" t="s">
        <v>202</v>
      </c>
      <c r="C252" s="14"/>
      <c r="D252" s="43"/>
      <c r="E252" s="21"/>
      <c r="F252" s="23"/>
      <c r="G252" s="19" t="s">
        <v>25</v>
      </c>
      <c r="H252" s="167">
        <v>9</v>
      </c>
      <c r="I252" s="84"/>
      <c r="J252" s="84"/>
      <c r="K252" s="84"/>
      <c r="L252" s="84"/>
      <c r="M252" s="84"/>
      <c r="N252" s="84"/>
      <c r="O252" s="84"/>
      <c r="P252" s="84"/>
      <c r="Q252" s="138"/>
      <c r="R252" s="18"/>
    </row>
    <row r="253" spans="1:1021" s="3" customFormat="1" ht="15" customHeight="1">
      <c r="A253" s="10">
        <v>243</v>
      </c>
      <c r="B253" s="21" t="s">
        <v>203</v>
      </c>
      <c r="C253" s="14" t="s">
        <v>19</v>
      </c>
      <c r="D253" s="43"/>
      <c r="E253" s="21" t="s">
        <v>204</v>
      </c>
      <c r="F253" s="23"/>
      <c r="G253" s="19" t="s">
        <v>22</v>
      </c>
      <c r="H253" s="177"/>
      <c r="I253" s="87"/>
      <c r="J253" s="87"/>
      <c r="K253" s="87"/>
      <c r="L253" s="87"/>
      <c r="M253" s="87">
        <f t="shared" ref="M253:M254" si="53">K253-L253</f>
        <v>0</v>
      </c>
      <c r="N253" s="87"/>
      <c r="O253" s="87"/>
      <c r="P253" s="87"/>
      <c r="Q253" s="90">
        <f t="shared" ref="Q253:Q254" si="54">O253-P253</f>
        <v>0</v>
      </c>
      <c r="R253" s="20"/>
      <c r="S253" s="20"/>
      <c r="U253" s="20"/>
    </row>
    <row r="254" spans="1:1021" s="3" customFormat="1" ht="15" customHeight="1">
      <c r="A254" s="10">
        <v>244</v>
      </c>
      <c r="B254" s="21" t="s">
        <v>205</v>
      </c>
      <c r="C254" s="14" t="s">
        <v>19</v>
      </c>
      <c r="D254" s="43"/>
      <c r="E254" s="21" t="s">
        <v>204</v>
      </c>
      <c r="F254" s="23"/>
      <c r="G254" s="19" t="s">
        <v>22</v>
      </c>
      <c r="H254" s="177"/>
      <c r="I254" s="87"/>
      <c r="J254" s="87"/>
      <c r="K254" s="87"/>
      <c r="L254" s="87"/>
      <c r="M254" s="87">
        <f t="shared" si="53"/>
        <v>0</v>
      </c>
      <c r="N254" s="87"/>
      <c r="O254" s="87"/>
      <c r="P254" s="87"/>
      <c r="Q254" s="90">
        <f t="shared" si="54"/>
        <v>0</v>
      </c>
      <c r="R254" s="20"/>
      <c r="S254" s="20"/>
      <c r="U254" s="20"/>
    </row>
    <row r="255" spans="1:1021" s="3" customFormat="1" ht="15" customHeight="1">
      <c r="A255" s="10">
        <v>245</v>
      </c>
      <c r="B255" s="21" t="s">
        <v>205</v>
      </c>
      <c r="C255" s="14" t="s">
        <v>19</v>
      </c>
      <c r="D255" s="21"/>
      <c r="E255" s="21" t="s">
        <v>24</v>
      </c>
      <c r="F255" s="21"/>
      <c r="G255" s="19" t="s">
        <v>33</v>
      </c>
      <c r="H255" s="80">
        <v>1</v>
      </c>
      <c r="I255" s="103"/>
      <c r="J255" s="103"/>
      <c r="K255" s="104"/>
      <c r="L255" s="104"/>
      <c r="M255" s="103"/>
      <c r="N255" s="155"/>
      <c r="O255" s="155"/>
      <c r="P255" s="155"/>
      <c r="Q255" s="84"/>
    </row>
    <row r="256" spans="1:1021" s="3" customFormat="1" ht="15" customHeight="1">
      <c r="A256" s="10">
        <v>246</v>
      </c>
      <c r="B256" s="13" t="s">
        <v>205</v>
      </c>
      <c r="C256" s="14" t="s">
        <v>19</v>
      </c>
      <c r="D256" s="21"/>
      <c r="E256" s="21" t="s">
        <v>204</v>
      </c>
      <c r="F256" s="13"/>
      <c r="G256" s="17" t="s">
        <v>25</v>
      </c>
      <c r="H256" s="162"/>
      <c r="I256" s="196"/>
      <c r="J256" s="196"/>
      <c r="K256" s="197"/>
      <c r="L256" s="197"/>
      <c r="M256" s="84"/>
      <c r="N256" s="196"/>
      <c r="O256" s="198"/>
      <c r="P256" s="198"/>
      <c r="Q256" s="84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</row>
    <row r="257" spans="1:1021" s="3" customFormat="1" ht="15" customHeight="1">
      <c r="A257" s="10">
        <v>247</v>
      </c>
      <c r="B257" s="55" t="s">
        <v>206</v>
      </c>
      <c r="C257" s="42" t="s">
        <v>19</v>
      </c>
      <c r="D257" s="43"/>
      <c r="E257" s="35" t="s">
        <v>207</v>
      </c>
      <c r="F257" s="57"/>
      <c r="G257" s="17" t="s">
        <v>22</v>
      </c>
      <c r="H257" s="199"/>
      <c r="I257" s="200"/>
      <c r="J257" s="200"/>
      <c r="K257" s="200"/>
      <c r="L257" s="200"/>
      <c r="M257" s="87">
        <f>K257-L257</f>
        <v>0</v>
      </c>
      <c r="N257" s="200"/>
      <c r="O257" s="200"/>
      <c r="P257" s="200"/>
      <c r="Q257" s="90">
        <f>O257-P257</f>
        <v>0</v>
      </c>
      <c r="R257" s="20"/>
      <c r="S257" s="20"/>
      <c r="T257" s="18"/>
      <c r="U257" s="20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</row>
    <row r="258" spans="1:1021" s="3" customFormat="1" ht="15" customHeight="1">
      <c r="A258" s="10">
        <v>248</v>
      </c>
      <c r="B258" s="21" t="s">
        <v>206</v>
      </c>
      <c r="C258" s="42" t="s">
        <v>19</v>
      </c>
      <c r="D258" s="43"/>
      <c r="E258" s="35" t="s">
        <v>207</v>
      </c>
      <c r="F258" s="52"/>
      <c r="G258" s="19" t="s">
        <v>25</v>
      </c>
      <c r="H258" s="167"/>
      <c r="I258" s="84"/>
      <c r="J258" s="84"/>
      <c r="K258" s="84"/>
      <c r="L258" s="84"/>
      <c r="M258" s="84"/>
      <c r="N258" s="198"/>
      <c r="O258" s="198"/>
      <c r="P258" s="198"/>
      <c r="Q258" s="84"/>
    </row>
    <row r="259" spans="1:1021" s="3" customFormat="1" ht="15" customHeight="1">
      <c r="A259" s="10">
        <v>249</v>
      </c>
      <c r="B259" s="21" t="s">
        <v>208</v>
      </c>
      <c r="C259" s="14" t="s">
        <v>19</v>
      </c>
      <c r="D259" s="10"/>
      <c r="E259" s="21" t="s">
        <v>147</v>
      </c>
      <c r="F259" s="23"/>
      <c r="G259" s="19" t="s">
        <v>22</v>
      </c>
      <c r="H259" s="92"/>
      <c r="I259" s="87"/>
      <c r="J259" s="87"/>
      <c r="K259" s="87"/>
      <c r="L259" s="87"/>
      <c r="M259" s="87">
        <f t="shared" ref="M259:M261" si="55">K259-L259</f>
        <v>0</v>
      </c>
      <c r="N259" s="87"/>
      <c r="O259" s="87"/>
      <c r="P259" s="87"/>
      <c r="Q259" s="90">
        <f t="shared" ref="Q259:Q261" si="56">O259-P259</f>
        <v>0</v>
      </c>
      <c r="R259" s="20"/>
      <c r="S259" s="20"/>
      <c r="U259" s="20"/>
    </row>
    <row r="260" spans="1:1021" s="3" customFormat="1" ht="15" customHeight="1">
      <c r="A260" s="10">
        <v>250</v>
      </c>
      <c r="B260" s="21" t="s">
        <v>209</v>
      </c>
      <c r="C260" s="14" t="s">
        <v>19</v>
      </c>
      <c r="D260" s="10"/>
      <c r="E260" s="21" t="s">
        <v>24</v>
      </c>
      <c r="F260" s="23"/>
      <c r="G260" s="19" t="s">
        <v>22</v>
      </c>
      <c r="H260" s="92"/>
      <c r="I260" s="87"/>
      <c r="J260" s="87"/>
      <c r="K260" s="87"/>
      <c r="L260" s="87"/>
      <c r="M260" s="87">
        <f t="shared" si="55"/>
        <v>0</v>
      </c>
      <c r="N260" s="87"/>
      <c r="O260" s="87"/>
      <c r="P260" s="87"/>
      <c r="Q260" s="90">
        <f t="shared" si="56"/>
        <v>0</v>
      </c>
      <c r="R260" s="20"/>
      <c r="S260" s="20"/>
      <c r="U260" s="20"/>
    </row>
    <row r="261" spans="1:1021" s="3" customFormat="1" ht="15" customHeight="1">
      <c r="A261" s="10">
        <v>251</v>
      </c>
      <c r="B261" s="21" t="s">
        <v>210</v>
      </c>
      <c r="C261" s="14" t="s">
        <v>19</v>
      </c>
      <c r="D261" s="10"/>
      <c r="E261" s="21" t="s">
        <v>24</v>
      </c>
      <c r="F261" s="23"/>
      <c r="G261" s="19" t="s">
        <v>22</v>
      </c>
      <c r="H261" s="92"/>
      <c r="I261" s="87"/>
      <c r="J261" s="87"/>
      <c r="K261" s="90"/>
      <c r="L261" s="90"/>
      <c r="M261" s="87">
        <f t="shared" si="55"/>
        <v>0</v>
      </c>
      <c r="N261" s="146"/>
      <c r="O261" s="201"/>
      <c r="P261" s="201"/>
      <c r="Q261" s="90">
        <f t="shared" si="56"/>
        <v>0</v>
      </c>
      <c r="R261" s="20"/>
      <c r="S261" s="20"/>
      <c r="U261" s="20"/>
    </row>
    <row r="262" spans="1:1021" s="3" customFormat="1" ht="15" customHeight="1">
      <c r="A262" s="10"/>
      <c r="B262" s="21" t="s">
        <v>243</v>
      </c>
      <c r="C262" s="14"/>
      <c r="D262" s="10"/>
      <c r="E262" s="21"/>
      <c r="F262" s="23"/>
      <c r="G262" s="19" t="s">
        <v>25</v>
      </c>
      <c r="H262" s="116">
        <v>2</v>
      </c>
      <c r="I262" s="117"/>
      <c r="J262" s="117"/>
      <c r="K262" s="119"/>
      <c r="L262" s="119"/>
      <c r="M262" s="117"/>
      <c r="N262" s="140"/>
      <c r="O262" s="156"/>
      <c r="P262" s="201"/>
      <c r="Q262" s="119"/>
      <c r="R262" s="20"/>
      <c r="S262" s="20"/>
      <c r="U262" s="20"/>
    </row>
    <row r="263" spans="1:1021" s="3" customFormat="1" ht="15" customHeight="1">
      <c r="A263" s="10">
        <v>252</v>
      </c>
      <c r="B263" s="21" t="s">
        <v>210</v>
      </c>
      <c r="C263" s="14" t="s">
        <v>19</v>
      </c>
      <c r="D263" s="10"/>
      <c r="E263" s="21" t="s">
        <v>24</v>
      </c>
      <c r="F263" s="22"/>
      <c r="G263" s="19" t="s">
        <v>25</v>
      </c>
      <c r="H263" s="96"/>
      <c r="I263" s="97"/>
      <c r="J263" s="97"/>
      <c r="K263" s="97"/>
      <c r="L263" s="97"/>
      <c r="M263" s="97"/>
      <c r="N263" s="178"/>
      <c r="O263" s="121"/>
      <c r="P263" s="104"/>
      <c r="Q263" s="97"/>
    </row>
    <row r="264" spans="1:1021" s="3" customFormat="1" ht="15" customHeight="1">
      <c r="A264" s="10">
        <v>253</v>
      </c>
      <c r="B264" s="21" t="s">
        <v>211</v>
      </c>
      <c r="C264" s="14" t="s">
        <v>19</v>
      </c>
      <c r="D264" s="10"/>
      <c r="E264" s="21"/>
      <c r="F264" s="22"/>
      <c r="G264" s="19" t="s">
        <v>21</v>
      </c>
      <c r="H264" s="80"/>
      <c r="I264" s="115"/>
      <c r="J264" s="127"/>
      <c r="K264" s="143"/>
      <c r="L264" s="143"/>
      <c r="M264" s="127"/>
      <c r="N264" s="202"/>
      <c r="O264" s="203"/>
      <c r="P264" s="203"/>
      <c r="Q264" s="84"/>
    </row>
    <row r="265" spans="1:1021" s="3" customFormat="1" ht="15" customHeight="1">
      <c r="A265" s="10">
        <v>254</v>
      </c>
      <c r="B265" s="21" t="s">
        <v>212</v>
      </c>
      <c r="C265" s="14"/>
      <c r="D265" s="10"/>
      <c r="E265" s="21"/>
      <c r="F265" s="22"/>
      <c r="G265" s="19" t="s">
        <v>22</v>
      </c>
      <c r="H265" s="92">
        <v>2</v>
      </c>
      <c r="I265" s="165"/>
      <c r="J265" s="204"/>
      <c r="K265" s="204"/>
      <c r="L265" s="204"/>
      <c r="M265" s="87">
        <f t="shared" ref="M265:M268" si="57">K265-L265</f>
        <v>0</v>
      </c>
      <c r="N265" s="146"/>
      <c r="O265" s="201"/>
      <c r="P265" s="201"/>
      <c r="Q265" s="90">
        <f t="shared" ref="Q265:Q268" si="58">O265-P265</f>
        <v>0</v>
      </c>
      <c r="R265" s="20"/>
      <c r="S265" s="20"/>
      <c r="U265" s="20"/>
    </row>
    <row r="266" spans="1:1021" s="3" customFormat="1" ht="15" customHeight="1">
      <c r="A266" s="10">
        <v>255</v>
      </c>
      <c r="B266" s="21" t="s">
        <v>213</v>
      </c>
      <c r="C266" s="14"/>
      <c r="D266" s="10"/>
      <c r="E266" s="21"/>
      <c r="F266" s="22"/>
      <c r="G266" s="19" t="s">
        <v>22</v>
      </c>
      <c r="H266" s="92"/>
      <c r="I266" s="205"/>
      <c r="J266" s="206"/>
      <c r="K266" s="204"/>
      <c r="L266" s="204"/>
      <c r="M266" s="87">
        <f t="shared" si="57"/>
        <v>0</v>
      </c>
      <c r="N266" s="146"/>
      <c r="O266" s="201"/>
      <c r="P266" s="201"/>
      <c r="Q266" s="90">
        <f t="shared" si="58"/>
        <v>0</v>
      </c>
      <c r="R266" s="20"/>
      <c r="S266" s="20"/>
      <c r="U266" s="20"/>
    </row>
    <row r="267" spans="1:1021" s="3" customFormat="1" ht="15" customHeight="1">
      <c r="A267" s="10">
        <v>256</v>
      </c>
      <c r="B267" s="21" t="s">
        <v>214</v>
      </c>
      <c r="C267" s="14" t="s">
        <v>19</v>
      </c>
      <c r="D267" s="10"/>
      <c r="E267" s="21" t="s">
        <v>215</v>
      </c>
      <c r="F267" s="23"/>
      <c r="G267" s="19" t="s">
        <v>22</v>
      </c>
      <c r="H267" s="92">
        <v>1</v>
      </c>
      <c r="I267" s="87"/>
      <c r="J267" s="87"/>
      <c r="K267" s="87"/>
      <c r="L267" s="87"/>
      <c r="M267" s="87">
        <f t="shared" si="57"/>
        <v>0</v>
      </c>
      <c r="N267" s="87"/>
      <c r="O267" s="87"/>
      <c r="P267" s="87"/>
      <c r="Q267" s="90">
        <f t="shared" si="58"/>
        <v>0</v>
      </c>
      <c r="R267" s="20"/>
      <c r="S267" s="20"/>
      <c r="U267" s="20"/>
    </row>
    <row r="268" spans="1:1021" s="3" customFormat="1" ht="15" customHeight="1">
      <c r="A268" s="10">
        <v>257</v>
      </c>
      <c r="B268" s="34" t="s">
        <v>216</v>
      </c>
      <c r="C268" s="14" t="s">
        <v>19</v>
      </c>
      <c r="D268" s="58"/>
      <c r="E268" s="21" t="s">
        <v>24</v>
      </c>
      <c r="F268" s="23"/>
      <c r="G268" s="19" t="s">
        <v>22</v>
      </c>
      <c r="H268" s="177"/>
      <c r="I268" s="87"/>
      <c r="J268" s="87"/>
      <c r="K268" s="87"/>
      <c r="L268" s="87"/>
      <c r="M268" s="87">
        <f t="shared" si="57"/>
        <v>0</v>
      </c>
      <c r="N268" s="87"/>
      <c r="O268" s="87"/>
      <c r="P268" s="87"/>
      <c r="Q268" s="90">
        <f t="shared" si="58"/>
        <v>0</v>
      </c>
      <c r="R268" s="20"/>
      <c r="S268" s="20"/>
      <c r="U268" s="20"/>
    </row>
    <row r="269" spans="1:1021" s="3" customFormat="1" ht="15" customHeight="1">
      <c r="A269" s="10">
        <v>258</v>
      </c>
      <c r="B269" s="34" t="s">
        <v>212</v>
      </c>
      <c r="C269" s="14"/>
      <c r="D269" s="58"/>
      <c r="E269" s="21"/>
      <c r="F269" s="23"/>
      <c r="G269" s="19" t="s">
        <v>25</v>
      </c>
      <c r="H269" s="177">
        <v>2</v>
      </c>
      <c r="I269" s="87"/>
      <c r="J269" s="87"/>
      <c r="K269" s="87"/>
      <c r="L269" s="87"/>
      <c r="M269" s="87"/>
      <c r="N269" s="87"/>
      <c r="O269" s="87"/>
      <c r="P269" s="87"/>
      <c r="Q269" s="90"/>
      <c r="R269" s="18"/>
    </row>
    <row r="270" spans="1:1021" s="3" customFormat="1" ht="15" customHeight="1">
      <c r="A270" s="10">
        <v>259</v>
      </c>
      <c r="B270" s="21" t="s">
        <v>216</v>
      </c>
      <c r="C270" s="14" t="s">
        <v>19</v>
      </c>
      <c r="D270" s="10"/>
      <c r="E270" s="21" t="s">
        <v>24</v>
      </c>
      <c r="F270" s="22"/>
      <c r="G270" s="19" t="s">
        <v>25</v>
      </c>
      <c r="H270" s="80"/>
      <c r="I270" s="84"/>
      <c r="J270" s="84"/>
      <c r="K270" s="84"/>
      <c r="L270" s="84"/>
      <c r="M270" s="84"/>
      <c r="N270" s="84"/>
      <c r="O270" s="84"/>
      <c r="P270" s="84"/>
      <c r="Q270" s="84"/>
      <c r="R270" s="18"/>
    </row>
    <row r="271" spans="1:1021" s="3" customFormat="1" ht="15" customHeight="1">
      <c r="A271" s="10">
        <v>260</v>
      </c>
      <c r="B271" s="21" t="s">
        <v>217</v>
      </c>
      <c r="C271" s="14" t="s">
        <v>19</v>
      </c>
      <c r="D271" s="10"/>
      <c r="E271" s="21" t="s">
        <v>43</v>
      </c>
      <c r="F271" s="23"/>
      <c r="G271" s="19" t="s">
        <v>22</v>
      </c>
      <c r="H271" s="92">
        <v>2</v>
      </c>
      <c r="I271" s="87"/>
      <c r="J271" s="87"/>
      <c r="K271" s="87"/>
      <c r="L271" s="87"/>
      <c r="M271" s="87">
        <f>K271-L271</f>
        <v>0</v>
      </c>
      <c r="N271" s="87"/>
      <c r="O271" s="87"/>
      <c r="P271" s="87"/>
      <c r="Q271" s="90">
        <f>O271-P271</f>
        <v>0</v>
      </c>
      <c r="R271" s="20"/>
      <c r="S271" s="20"/>
      <c r="U271" s="20"/>
    </row>
    <row r="272" spans="1:1021" s="3" customFormat="1" ht="15" customHeight="1">
      <c r="A272" s="10">
        <v>261</v>
      </c>
      <c r="B272" s="21" t="s">
        <v>217</v>
      </c>
      <c r="C272" s="14" t="s">
        <v>19</v>
      </c>
      <c r="D272" s="10"/>
      <c r="E272" s="21" t="s">
        <v>43</v>
      </c>
      <c r="F272" s="22"/>
      <c r="G272" s="19" t="s">
        <v>44</v>
      </c>
      <c r="H272" s="80"/>
      <c r="I272" s="105"/>
      <c r="J272" s="105"/>
      <c r="K272" s="104"/>
      <c r="L272" s="104"/>
      <c r="M272" s="105"/>
      <c r="N272" s="107"/>
      <c r="O272" s="105"/>
      <c r="P272" s="107"/>
      <c r="Q272" s="107"/>
      <c r="R272" s="18"/>
    </row>
    <row r="273" spans="1:21" s="3" customFormat="1" ht="15" customHeight="1">
      <c r="A273" s="10">
        <v>262</v>
      </c>
      <c r="B273" s="21" t="s">
        <v>218</v>
      </c>
      <c r="C273" s="14"/>
      <c r="D273" s="10"/>
      <c r="E273" s="21" t="s">
        <v>24</v>
      </c>
      <c r="F273" s="23"/>
      <c r="G273" s="19" t="s">
        <v>25</v>
      </c>
      <c r="H273" s="92"/>
      <c r="I273" s="87"/>
      <c r="J273" s="87"/>
      <c r="K273" s="90"/>
      <c r="L273" s="90"/>
      <c r="M273" s="87"/>
      <c r="N273" s="87"/>
      <c r="O273" s="93"/>
      <c r="P273" s="87"/>
      <c r="Q273" s="90"/>
    </row>
    <row r="274" spans="1:21" s="3" customFormat="1" ht="15" customHeight="1">
      <c r="A274" s="10">
        <v>263</v>
      </c>
      <c r="B274" s="21" t="s">
        <v>219</v>
      </c>
      <c r="C274" s="14" t="s">
        <v>19</v>
      </c>
      <c r="D274" s="10"/>
      <c r="E274" s="21" t="s">
        <v>24</v>
      </c>
      <c r="F274" s="23"/>
      <c r="G274" s="19" t="s">
        <v>22</v>
      </c>
      <c r="H274" s="92"/>
      <c r="I274" s="87"/>
      <c r="J274" s="87"/>
      <c r="K274" s="90"/>
      <c r="L274" s="90"/>
      <c r="M274" s="87">
        <f t="shared" ref="M274:M275" si="59">K274-L274</f>
        <v>0</v>
      </c>
      <c r="N274" s="146"/>
      <c r="O274" s="201"/>
      <c r="P274" s="201"/>
      <c r="Q274" s="90">
        <f t="shared" ref="Q274:Q275" si="60">O274-P274</f>
        <v>0</v>
      </c>
      <c r="R274" s="20"/>
      <c r="S274" s="20"/>
      <c r="U274" s="20"/>
    </row>
    <row r="275" spans="1:21" s="3" customFormat="1" ht="15" customHeight="1">
      <c r="A275" s="10">
        <v>264</v>
      </c>
      <c r="B275" s="21" t="s">
        <v>220</v>
      </c>
      <c r="C275" s="14" t="s">
        <v>19</v>
      </c>
      <c r="D275" s="10"/>
      <c r="E275" s="21" t="s">
        <v>221</v>
      </c>
      <c r="F275" s="22"/>
      <c r="G275" s="19" t="s">
        <v>22</v>
      </c>
      <c r="H275" s="92"/>
      <c r="I275" s="87"/>
      <c r="J275" s="87"/>
      <c r="K275" s="87"/>
      <c r="L275" s="87"/>
      <c r="M275" s="87">
        <f t="shared" si="59"/>
        <v>0</v>
      </c>
      <c r="N275" s="87"/>
      <c r="O275" s="90"/>
      <c r="P275" s="90"/>
      <c r="Q275" s="90">
        <f t="shared" si="60"/>
        <v>0</v>
      </c>
      <c r="R275" s="20"/>
      <c r="S275" s="20"/>
      <c r="U275" s="20"/>
    </row>
    <row r="276" spans="1:21" s="3" customFormat="1" ht="15" customHeight="1">
      <c r="A276" s="10">
        <v>265</v>
      </c>
      <c r="B276" s="21" t="s">
        <v>220</v>
      </c>
      <c r="C276" s="14" t="s">
        <v>19</v>
      </c>
      <c r="D276" s="10"/>
      <c r="E276" s="21" t="s">
        <v>221</v>
      </c>
      <c r="F276" s="59"/>
      <c r="G276" s="19" t="s">
        <v>47</v>
      </c>
      <c r="H276" s="80"/>
      <c r="I276" s="84"/>
      <c r="J276" s="84"/>
      <c r="K276" s="138"/>
      <c r="L276" s="138"/>
      <c r="M276" s="84"/>
      <c r="N276" s="84"/>
      <c r="O276" s="138">
        <v>2732.6</v>
      </c>
      <c r="P276" s="138">
        <v>2732.6</v>
      </c>
      <c r="Q276" s="138">
        <v>0</v>
      </c>
      <c r="R276" s="18"/>
    </row>
    <row r="277" spans="1:21" s="3" customFormat="1" ht="15" customHeight="1">
      <c r="A277" s="10">
        <v>266</v>
      </c>
      <c r="B277" s="21" t="s">
        <v>222</v>
      </c>
      <c r="C277" s="14" t="s">
        <v>19</v>
      </c>
      <c r="D277" s="10"/>
      <c r="E277" s="21" t="s">
        <v>24</v>
      </c>
      <c r="F277" s="23"/>
      <c r="G277" s="19" t="s">
        <v>22</v>
      </c>
      <c r="H277" s="85">
        <v>3</v>
      </c>
      <c r="I277" s="87">
        <v>1</v>
      </c>
      <c r="J277" s="87">
        <v>1</v>
      </c>
      <c r="K277" s="90">
        <v>1341.08</v>
      </c>
      <c r="L277" s="90"/>
      <c r="M277" s="87">
        <f>K277-L277</f>
        <v>1341.08</v>
      </c>
      <c r="N277" s="87">
        <v>2</v>
      </c>
      <c r="O277" s="87">
        <v>6677.24</v>
      </c>
      <c r="P277" s="87">
        <v>6677.24</v>
      </c>
      <c r="Q277" s="90">
        <f>O277-P277</f>
        <v>0</v>
      </c>
      <c r="R277" s="20"/>
      <c r="S277" s="20"/>
      <c r="U277" s="20"/>
    </row>
    <row r="278" spans="1:21" s="3" customFormat="1" ht="15" customHeight="1">
      <c r="A278" s="10">
        <v>267</v>
      </c>
      <c r="B278" s="21" t="s">
        <v>222</v>
      </c>
      <c r="C278" s="48" t="s">
        <v>19</v>
      </c>
      <c r="D278" s="10"/>
      <c r="E278" s="21" t="s">
        <v>24</v>
      </c>
      <c r="F278" s="22"/>
      <c r="G278" s="19" t="s">
        <v>25</v>
      </c>
      <c r="H278" s="162">
        <v>1</v>
      </c>
      <c r="I278" s="84"/>
      <c r="J278" s="84"/>
      <c r="K278" s="84"/>
      <c r="L278" s="84"/>
      <c r="M278" s="84"/>
      <c r="N278" s="104"/>
      <c r="O278" s="104"/>
      <c r="P278" s="104"/>
      <c r="Q278" s="84"/>
    </row>
    <row r="279" spans="1:21" s="3" customFormat="1" ht="15" customHeight="1">
      <c r="A279" s="10">
        <v>268</v>
      </c>
      <c r="B279" s="60" t="s">
        <v>223</v>
      </c>
      <c r="C279" s="14" t="s">
        <v>19</v>
      </c>
      <c r="D279" s="10"/>
      <c r="E279" s="21" t="s">
        <v>24</v>
      </c>
      <c r="F279" s="23"/>
      <c r="G279" s="19" t="s">
        <v>22</v>
      </c>
      <c r="H279" s="116"/>
      <c r="I279" s="117"/>
      <c r="J279" s="117"/>
      <c r="K279" s="117"/>
      <c r="L279" s="117"/>
      <c r="M279" s="87">
        <f>K279-L279</f>
        <v>0</v>
      </c>
      <c r="N279" s="117"/>
      <c r="O279" s="117"/>
      <c r="P279" s="117"/>
      <c r="Q279" s="90">
        <f>O279-P279</f>
        <v>0</v>
      </c>
      <c r="R279" s="20"/>
      <c r="S279" s="20"/>
      <c r="U279" s="20"/>
    </row>
    <row r="280" spans="1:21" s="3" customFormat="1" ht="15" customHeight="1">
      <c r="A280" s="10">
        <v>269</v>
      </c>
      <c r="B280" s="60" t="s">
        <v>224</v>
      </c>
      <c r="C280" s="14" t="s">
        <v>19</v>
      </c>
      <c r="D280" s="10"/>
      <c r="E280" s="21"/>
      <c r="F280" s="22"/>
      <c r="G280" s="19" t="s">
        <v>21</v>
      </c>
      <c r="H280" s="80"/>
      <c r="I280" s="155"/>
      <c r="J280" s="155"/>
      <c r="K280" s="155"/>
      <c r="L280" s="155"/>
      <c r="M280" s="84"/>
      <c r="N280" s="84"/>
      <c r="O280" s="84"/>
      <c r="P280" s="84"/>
      <c r="Q280" s="84"/>
    </row>
    <row r="281" spans="1:21" s="3" customFormat="1" ht="15" customHeight="1">
      <c r="A281" s="10">
        <v>270</v>
      </c>
      <c r="B281" s="21" t="s">
        <v>225</v>
      </c>
      <c r="C281" s="14" t="s">
        <v>19</v>
      </c>
      <c r="D281" s="10"/>
      <c r="E281" s="21" t="s">
        <v>226</v>
      </c>
      <c r="F281" s="23"/>
      <c r="G281" s="19" t="s">
        <v>22</v>
      </c>
      <c r="H281" s="92">
        <v>3</v>
      </c>
      <c r="I281" s="87"/>
      <c r="J281" s="87"/>
      <c r="K281" s="90"/>
      <c r="L281" s="90"/>
      <c r="M281" s="87">
        <f>K281-L281</f>
        <v>0</v>
      </c>
      <c r="N281" s="87"/>
      <c r="O281" s="87"/>
      <c r="P281" s="87"/>
      <c r="Q281" s="90">
        <f>O281-P281</f>
        <v>0</v>
      </c>
      <c r="R281" s="20"/>
      <c r="S281" s="20"/>
      <c r="U281" s="20"/>
    </row>
    <row r="282" spans="1:21" s="3" customFormat="1" ht="15" customHeight="1">
      <c r="A282" s="10">
        <v>271</v>
      </c>
      <c r="B282" s="21" t="s">
        <v>225</v>
      </c>
      <c r="C282" s="14" t="s">
        <v>19</v>
      </c>
      <c r="D282" s="10"/>
      <c r="E282" s="21" t="s">
        <v>226</v>
      </c>
      <c r="F282" s="22"/>
      <c r="G282" s="19" t="s">
        <v>25</v>
      </c>
      <c r="H282" s="80"/>
      <c r="I282" s="84"/>
      <c r="J282" s="84"/>
      <c r="K282" s="84"/>
      <c r="L282" s="84"/>
      <c r="M282" s="84"/>
      <c r="N282" s="104"/>
      <c r="O282" s="104"/>
      <c r="P282" s="104"/>
      <c r="Q282" s="84"/>
    </row>
    <row r="283" spans="1:21" s="3" customFormat="1" ht="15" customHeight="1">
      <c r="A283" s="10">
        <v>272</v>
      </c>
      <c r="B283" s="21" t="s">
        <v>227</v>
      </c>
      <c r="C283" s="14" t="s">
        <v>19</v>
      </c>
      <c r="D283" s="10"/>
      <c r="E283" s="21"/>
      <c r="F283" s="22"/>
      <c r="G283" s="19" t="s">
        <v>33</v>
      </c>
      <c r="H283" s="80"/>
      <c r="I283" s="103"/>
      <c r="J283" s="103"/>
      <c r="K283" s="104"/>
      <c r="L283" s="104"/>
      <c r="M283" s="103"/>
      <c r="N283" s="84"/>
      <c r="O283" s="84"/>
      <c r="P283" s="84"/>
      <c r="Q283" s="84"/>
    </row>
    <row r="284" spans="1:21" s="3" customFormat="1" ht="15" customHeight="1">
      <c r="A284" s="10">
        <v>273</v>
      </c>
      <c r="B284" s="21" t="s">
        <v>228</v>
      </c>
      <c r="C284" s="14" t="s">
        <v>19</v>
      </c>
      <c r="D284" s="10"/>
      <c r="E284" s="21" t="s">
        <v>215</v>
      </c>
      <c r="F284" s="23"/>
      <c r="G284" s="19" t="s">
        <v>22</v>
      </c>
      <c r="H284" s="92">
        <v>6</v>
      </c>
      <c r="I284" s="87"/>
      <c r="J284" s="87"/>
      <c r="K284" s="87"/>
      <c r="L284" s="87"/>
      <c r="M284" s="87">
        <f t="shared" ref="M284:M285" si="61">K284-L284</f>
        <v>0</v>
      </c>
      <c r="N284" s="87">
        <v>6</v>
      </c>
      <c r="O284" s="87">
        <v>8625.94</v>
      </c>
      <c r="P284" s="87">
        <v>8625.94</v>
      </c>
      <c r="Q284" s="90">
        <f t="shared" ref="Q284:Q285" si="62">O284-P284</f>
        <v>0</v>
      </c>
      <c r="R284" s="20"/>
      <c r="S284" s="20"/>
      <c r="U284" s="20"/>
    </row>
    <row r="285" spans="1:21" s="3" customFormat="1" ht="15" customHeight="1">
      <c r="A285" s="10">
        <v>274</v>
      </c>
      <c r="B285" s="21" t="s">
        <v>229</v>
      </c>
      <c r="C285" s="14" t="s">
        <v>19</v>
      </c>
      <c r="D285" s="10"/>
      <c r="E285" s="21" t="s">
        <v>24</v>
      </c>
      <c r="F285" s="23"/>
      <c r="G285" s="19" t="s">
        <v>22</v>
      </c>
      <c r="H285" s="92">
        <v>4</v>
      </c>
      <c r="I285" s="87">
        <v>1</v>
      </c>
      <c r="J285" s="87">
        <v>1</v>
      </c>
      <c r="K285" s="87">
        <v>1050.49</v>
      </c>
      <c r="L285" s="87"/>
      <c r="M285" s="87">
        <f t="shared" si="61"/>
        <v>1050.49</v>
      </c>
      <c r="N285" s="87">
        <v>4</v>
      </c>
      <c r="O285" s="90">
        <f>24310.11+5426.44</f>
        <v>29736.55</v>
      </c>
      <c r="P285" s="90">
        <f>24310.11+5426.44</f>
        <v>29736.55</v>
      </c>
      <c r="Q285" s="90">
        <f t="shared" si="62"/>
        <v>0</v>
      </c>
      <c r="R285" s="20"/>
      <c r="S285" s="20"/>
      <c r="U285" s="20"/>
    </row>
    <row r="286" spans="1:21" s="3" customFormat="1" ht="15" customHeight="1">
      <c r="A286" s="10">
        <v>275</v>
      </c>
      <c r="B286" s="61" t="s">
        <v>229</v>
      </c>
      <c r="C286" s="14" t="s">
        <v>19</v>
      </c>
      <c r="D286" s="10"/>
      <c r="E286" s="21" t="s">
        <v>24</v>
      </c>
      <c r="F286" s="58"/>
      <c r="G286" s="24" t="s">
        <v>25</v>
      </c>
      <c r="H286" s="167"/>
      <c r="I286" s="155"/>
      <c r="J286" s="155"/>
      <c r="K286" s="155"/>
      <c r="L286" s="155"/>
      <c r="M286" s="84"/>
      <c r="N286" s="84"/>
      <c r="O286" s="84"/>
      <c r="P286" s="84"/>
      <c r="Q286" s="84"/>
    </row>
    <row r="287" spans="1:21" s="3" customFormat="1" ht="15" customHeight="1">
      <c r="A287" s="10">
        <v>276</v>
      </c>
      <c r="B287" s="61" t="s">
        <v>230</v>
      </c>
      <c r="C287" s="14" t="s">
        <v>54</v>
      </c>
      <c r="D287" s="10" t="s">
        <v>69</v>
      </c>
      <c r="E287" s="21" t="s">
        <v>24</v>
      </c>
      <c r="F287" s="58"/>
      <c r="G287" s="19" t="s">
        <v>22</v>
      </c>
      <c r="H287" s="177">
        <v>3</v>
      </c>
      <c r="I287" s="87"/>
      <c r="J287" s="87"/>
      <c r="K287" s="87"/>
      <c r="L287" s="87"/>
      <c r="M287" s="87">
        <f>K287-L287</f>
        <v>0</v>
      </c>
      <c r="N287" s="87">
        <v>1</v>
      </c>
      <c r="O287" s="87">
        <v>8968.24</v>
      </c>
      <c r="P287" s="87">
        <v>8968.24</v>
      </c>
      <c r="Q287" s="90">
        <f>O287-P287</f>
        <v>0</v>
      </c>
      <c r="R287" s="20"/>
      <c r="S287" s="20"/>
      <c r="U287" s="20"/>
    </row>
    <row r="288" spans="1:21" s="3" customFormat="1" ht="15" customHeight="1">
      <c r="A288" s="10">
        <v>277</v>
      </c>
      <c r="B288" s="21" t="s">
        <v>230</v>
      </c>
      <c r="C288" s="14" t="s">
        <v>54</v>
      </c>
      <c r="D288" s="10" t="s">
        <v>69</v>
      </c>
      <c r="E288" s="21" t="s">
        <v>24</v>
      </c>
      <c r="F288" s="23"/>
      <c r="G288" s="19" t="s">
        <v>25</v>
      </c>
      <c r="H288" s="80"/>
      <c r="I288" s="84"/>
      <c r="J288" s="84"/>
      <c r="K288" s="84"/>
      <c r="L288" s="84"/>
      <c r="M288" s="84"/>
      <c r="N288" s="84"/>
      <c r="O288" s="84"/>
      <c r="P288" s="84"/>
      <c r="Q288" s="138"/>
      <c r="R288" s="18"/>
    </row>
    <row r="289" spans="1:21" s="3" customFormat="1" ht="15" customHeight="1">
      <c r="A289" s="10">
        <v>278</v>
      </c>
      <c r="B289" s="62" t="s">
        <v>231</v>
      </c>
      <c r="C289" s="63" t="s">
        <v>19</v>
      </c>
      <c r="D289" s="64"/>
      <c r="E289" s="62" t="s">
        <v>24</v>
      </c>
      <c r="F289" s="65"/>
      <c r="G289" s="66" t="s">
        <v>22</v>
      </c>
      <c r="H289" s="92">
        <v>2</v>
      </c>
      <c r="I289" s="87"/>
      <c r="J289" s="87"/>
      <c r="K289" s="87"/>
      <c r="L289" s="87"/>
      <c r="M289" s="87">
        <f>K289-L289</f>
        <v>0</v>
      </c>
      <c r="N289" s="87"/>
      <c r="O289" s="87"/>
      <c r="P289" s="87"/>
      <c r="Q289" s="90">
        <f>O289-P289</f>
        <v>0</v>
      </c>
      <c r="R289" s="20"/>
      <c r="S289" s="20"/>
      <c r="U289" s="20"/>
    </row>
    <row r="290" spans="1:21" s="3" customFormat="1" ht="15" customHeight="1">
      <c r="A290" s="10">
        <v>279</v>
      </c>
      <c r="B290" s="21" t="s">
        <v>232</v>
      </c>
      <c r="C290" s="42" t="s">
        <v>19</v>
      </c>
      <c r="D290" s="50"/>
      <c r="E290" s="21" t="s">
        <v>24</v>
      </c>
      <c r="F290" s="51"/>
      <c r="G290" s="19" t="s">
        <v>25</v>
      </c>
      <c r="H290" s="181"/>
      <c r="I290" s="84"/>
      <c r="J290" s="84"/>
      <c r="K290" s="138"/>
      <c r="L290" s="138"/>
      <c r="M290" s="84"/>
      <c r="N290" s="104"/>
      <c r="O290" s="104"/>
      <c r="P290" s="104"/>
      <c r="Q290" s="84"/>
      <c r="R290" s="18"/>
    </row>
    <row r="291" spans="1:21" s="3" customFormat="1" ht="15" customHeight="1">
      <c r="A291" s="10">
        <v>280</v>
      </c>
      <c r="B291" s="21" t="s">
        <v>233</v>
      </c>
      <c r="C291" s="42" t="s">
        <v>19</v>
      </c>
      <c r="D291" s="43"/>
      <c r="E291" s="21" t="s">
        <v>24</v>
      </c>
      <c r="F291" s="23"/>
      <c r="G291" s="19" t="s">
        <v>22</v>
      </c>
      <c r="H291" s="177"/>
      <c r="I291" s="87"/>
      <c r="J291" s="87"/>
      <c r="K291" s="87"/>
      <c r="L291" s="87"/>
      <c r="M291" s="87">
        <f t="shared" ref="M291:M292" si="63">K291-L291</f>
        <v>0</v>
      </c>
      <c r="N291" s="87"/>
      <c r="O291" s="87"/>
      <c r="P291" s="87"/>
      <c r="Q291" s="90">
        <f t="shared" ref="Q291:Q292" si="64">O291-P291</f>
        <v>0</v>
      </c>
      <c r="R291" s="20"/>
      <c r="S291" s="20"/>
      <c r="U291" s="20"/>
    </row>
    <row r="292" spans="1:21" s="3" customFormat="1" ht="15" customHeight="1">
      <c r="A292" s="10">
        <v>281</v>
      </c>
      <c r="B292" s="21" t="s">
        <v>234</v>
      </c>
      <c r="C292" s="42" t="s">
        <v>19</v>
      </c>
      <c r="D292" s="64"/>
      <c r="E292" s="21" t="s">
        <v>235</v>
      </c>
      <c r="F292" s="23"/>
      <c r="G292" s="27" t="s">
        <v>22</v>
      </c>
      <c r="H292" s="92"/>
      <c r="I292" s="87"/>
      <c r="J292" s="87"/>
      <c r="K292" s="87"/>
      <c r="L292" s="87"/>
      <c r="M292" s="87">
        <f t="shared" si="63"/>
        <v>0</v>
      </c>
      <c r="N292" s="87"/>
      <c r="O292" s="90"/>
      <c r="P292" s="90"/>
      <c r="Q292" s="90">
        <f t="shared" si="64"/>
        <v>0</v>
      </c>
      <c r="R292" s="20"/>
      <c r="S292" s="20"/>
      <c r="U292" s="20"/>
    </row>
    <row r="293" spans="1:21" s="3" customFormat="1" ht="13.15" customHeight="1">
      <c r="A293" s="10">
        <v>282</v>
      </c>
      <c r="B293" s="29" t="s">
        <v>234</v>
      </c>
      <c r="C293" s="42" t="s">
        <v>19</v>
      </c>
      <c r="D293" s="58"/>
      <c r="E293" s="21" t="s">
        <v>235</v>
      </c>
      <c r="F293" s="67"/>
      <c r="G293" s="68" t="s">
        <v>25</v>
      </c>
      <c r="H293" s="167"/>
      <c r="I293" s="84"/>
      <c r="J293" s="84"/>
      <c r="K293" s="84"/>
      <c r="L293" s="84"/>
      <c r="M293" s="84"/>
      <c r="N293" s="84"/>
      <c r="O293" s="138"/>
      <c r="P293" s="155"/>
      <c r="Q293" s="84"/>
    </row>
    <row r="294" spans="1:21" s="3" customFormat="1" ht="13.15" customHeight="1">
      <c r="A294" s="10">
        <v>283</v>
      </c>
      <c r="B294" s="69" t="s">
        <v>236</v>
      </c>
      <c r="C294" s="42" t="s">
        <v>19</v>
      </c>
      <c r="D294" s="70"/>
      <c r="E294" s="21" t="s">
        <v>24</v>
      </c>
      <c r="F294" s="26"/>
      <c r="G294" s="19" t="s">
        <v>22</v>
      </c>
      <c r="H294" s="207"/>
      <c r="I294" s="87"/>
      <c r="J294" s="87"/>
      <c r="K294" s="87"/>
      <c r="L294" s="87"/>
      <c r="M294" s="87">
        <f>K294-L294</f>
        <v>0</v>
      </c>
      <c r="N294" s="87"/>
      <c r="O294" s="90"/>
      <c r="P294" s="90"/>
      <c r="Q294" s="90">
        <f>O294-P294</f>
        <v>0</v>
      </c>
      <c r="R294" s="20"/>
      <c r="S294" s="20"/>
      <c r="U294" s="20"/>
    </row>
    <row r="295" spans="1:21" s="3" customFormat="1" ht="15" customHeight="1">
      <c r="A295" s="10">
        <v>284</v>
      </c>
      <c r="B295" s="69" t="s">
        <v>236</v>
      </c>
      <c r="C295" s="42" t="s">
        <v>19</v>
      </c>
      <c r="D295" s="39"/>
      <c r="E295" s="21" t="s">
        <v>24</v>
      </c>
      <c r="F295" s="39"/>
      <c r="G295" s="35" t="s">
        <v>25</v>
      </c>
      <c r="H295" s="96"/>
      <c r="I295" s="155"/>
      <c r="J295" s="155"/>
      <c r="K295" s="155"/>
      <c r="L295" s="155"/>
      <c r="M295" s="84"/>
      <c r="N295" s="104"/>
      <c r="O295" s="104"/>
      <c r="P295" s="104"/>
      <c r="Q295" s="84"/>
    </row>
    <row r="296" spans="1:21" s="3" customFormat="1" ht="15" customHeight="1">
      <c r="A296" s="10">
        <v>286</v>
      </c>
      <c r="B296" s="71" t="s">
        <v>237</v>
      </c>
      <c r="C296" s="72" t="s">
        <v>19</v>
      </c>
      <c r="D296" s="73"/>
      <c r="E296" s="73" t="s">
        <v>24</v>
      </c>
      <c r="F296" s="73"/>
      <c r="G296" s="74" t="s">
        <v>25</v>
      </c>
      <c r="H296" s="80">
        <v>4</v>
      </c>
      <c r="I296" s="209"/>
      <c r="J296" s="209"/>
      <c r="K296" s="94"/>
      <c r="L296" s="94"/>
      <c r="M296" s="84"/>
      <c r="N296" s="209"/>
      <c r="O296" s="210"/>
      <c r="P296" s="210"/>
      <c r="Q296" s="84"/>
    </row>
    <row r="297" spans="1:21" s="75" customFormat="1" ht="15" customHeight="1">
      <c r="A297" s="10">
        <v>287</v>
      </c>
      <c r="B297" s="34" t="s">
        <v>238</v>
      </c>
      <c r="C297" s="14" t="s">
        <v>54</v>
      </c>
      <c r="D297" s="10" t="s">
        <v>69</v>
      </c>
      <c r="E297" s="21" t="s">
        <v>24</v>
      </c>
      <c r="F297" s="23"/>
      <c r="G297" s="19" t="s">
        <v>22</v>
      </c>
      <c r="H297" s="177">
        <v>3</v>
      </c>
      <c r="I297" s="87"/>
      <c r="J297" s="87"/>
      <c r="K297" s="90"/>
      <c r="L297" s="90"/>
      <c r="M297" s="87">
        <f>K297-L297</f>
        <v>0</v>
      </c>
      <c r="N297" s="87"/>
      <c r="O297" s="87"/>
      <c r="P297" s="87"/>
      <c r="Q297" s="90">
        <f>O297-P297</f>
        <v>0</v>
      </c>
      <c r="R297" s="20"/>
      <c r="S297" s="20"/>
      <c r="U297" s="20"/>
    </row>
    <row r="298" spans="1:21" s="3" customFormat="1" ht="15" customHeight="1">
      <c r="A298" s="10">
        <v>288</v>
      </c>
      <c r="B298" s="61" t="s">
        <v>238</v>
      </c>
      <c r="C298" s="14" t="s">
        <v>54</v>
      </c>
      <c r="D298" s="10" t="s">
        <v>7</v>
      </c>
      <c r="E298" s="21" t="s">
        <v>24</v>
      </c>
      <c r="F298" s="44"/>
      <c r="G298" s="35" t="s">
        <v>25</v>
      </c>
      <c r="H298" s="167"/>
      <c r="I298" s="84"/>
      <c r="J298" s="84"/>
      <c r="K298" s="84"/>
      <c r="L298" s="84"/>
      <c r="M298" s="84"/>
      <c r="N298" s="104"/>
      <c r="O298" s="104"/>
      <c r="P298" s="104"/>
      <c r="Q298" s="84"/>
    </row>
    <row r="299" spans="1:21" s="3" customFormat="1" ht="14.45" customHeight="1">
      <c r="B299" s="76"/>
      <c r="H299" s="77">
        <f t="shared" ref="H299:Q299" si="65">SUM(H10:H298)</f>
        <v>420</v>
      </c>
      <c r="I299" s="77">
        <f t="shared" si="65"/>
        <v>7</v>
      </c>
      <c r="J299" s="77">
        <f t="shared" si="65"/>
        <v>7</v>
      </c>
      <c r="K299" s="78">
        <f t="shared" si="65"/>
        <v>12800.27</v>
      </c>
      <c r="L299" s="78">
        <f t="shared" si="65"/>
        <v>9764.1</v>
      </c>
      <c r="M299" s="77">
        <f t="shared" si="65"/>
        <v>3036.17</v>
      </c>
      <c r="N299" s="77">
        <f t="shared" si="65"/>
        <v>403</v>
      </c>
      <c r="O299" s="77">
        <f t="shared" si="65"/>
        <v>895334.71</v>
      </c>
      <c r="P299" s="77">
        <f t="shared" si="65"/>
        <v>769757.27999999991</v>
      </c>
      <c r="Q299" s="77">
        <f t="shared" si="65"/>
        <v>125577.43000000001</v>
      </c>
    </row>
    <row r="300" spans="1:21" s="3" customFormat="1" ht="15" customHeight="1"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1:21" s="3" customFormat="1" ht="15" customHeight="1"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1:21" s="3" customFormat="1" ht="15" customHeight="1">
      <c r="I302" s="79"/>
      <c r="J302" s="79"/>
      <c r="K302" s="79"/>
      <c r="L302" s="79"/>
      <c r="M302" s="79"/>
      <c r="N302" s="79"/>
      <c r="O302" s="79"/>
      <c r="P302" s="79"/>
      <c r="Q302" s="79"/>
    </row>
  </sheetData>
  <autoFilter ref="A9:Q300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07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L24" sqref="L24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/>
      <c r="O13" s="93"/>
      <c r="P13" s="93"/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2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3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1</v>
      </c>
      <c r="I17" s="84"/>
      <c r="J17" s="84"/>
      <c r="K17" s="84"/>
      <c r="L17" s="84"/>
      <c r="M17" s="84"/>
      <c r="N17" s="97"/>
      <c r="O17" s="98"/>
      <c r="P17" s="98"/>
      <c r="Q17" s="84"/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>K18-L18</f>
        <v>0</v>
      </c>
      <c r="N18" s="87">
        <v>1</v>
      </c>
      <c r="O18" s="99">
        <v>1636.41</v>
      </c>
      <c r="P18" s="99">
        <v>1636.41</v>
      </c>
      <c r="Q18" s="90">
        <f>O18-P18</f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5</v>
      </c>
      <c r="I20" s="101"/>
      <c r="J20" s="101"/>
      <c r="K20" s="101"/>
      <c r="L20" s="101"/>
      <c r="M20" s="87">
        <f>K20-L20</f>
        <v>0</v>
      </c>
      <c r="N20" s="101"/>
      <c r="O20" s="102"/>
      <c r="P20" s="102"/>
      <c r="Q20" s="90">
        <f>O20-P20</f>
        <v>0</v>
      </c>
      <c r="R20" s="20"/>
      <c r="S20" s="20"/>
      <c r="U20" s="20"/>
    </row>
    <row r="21" spans="1:1021" ht="15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1</v>
      </c>
      <c r="I22" s="87"/>
      <c r="J22" s="87"/>
      <c r="K22" s="87"/>
      <c r="L22" s="87"/>
      <c r="M22" s="87">
        <f t="shared" ref="M22:M23" si="3">K22-L22</f>
        <v>0</v>
      </c>
      <c r="N22" s="87"/>
      <c r="O22" s="93"/>
      <c r="P22" s="93"/>
      <c r="Q22" s="90">
        <f t="shared" ref="Q22:Q23" si="4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3"/>
        <v>0</v>
      </c>
      <c r="N23" s="87"/>
      <c r="O23" s="93"/>
      <c r="P23" s="87"/>
      <c r="Q23" s="90">
        <f t="shared" si="4"/>
        <v>0</v>
      </c>
      <c r="R23" s="20"/>
      <c r="S23" s="20"/>
      <c r="U23" s="20"/>
    </row>
    <row r="24" spans="1:1021" ht="15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6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/>
      <c r="Q25" s="90">
        <f>O25-P25</f>
        <v>31398.95</v>
      </c>
      <c r="R25" s="20"/>
      <c r="S25" s="20"/>
      <c r="U25" s="20"/>
    </row>
    <row r="26" spans="1:1021" ht="15" customHeight="1">
      <c r="A26" s="10">
        <v>16</v>
      </c>
      <c r="B26" s="21" t="s">
        <v>37</v>
      </c>
      <c r="C26" s="14" t="s">
        <v>38</v>
      </c>
      <c r="D26" s="21"/>
      <c r="E26" s="21" t="s">
        <v>39</v>
      </c>
      <c r="F26" s="23"/>
      <c r="G26" s="24" t="s">
        <v>25</v>
      </c>
      <c r="H26" s="80">
        <v>1</v>
      </c>
      <c r="I26" s="82"/>
      <c r="J26" s="82"/>
      <c r="K26" s="100"/>
      <c r="L26" s="100"/>
      <c r="M26" s="84"/>
      <c r="N26" s="84"/>
      <c r="O26" s="95"/>
      <c r="P26" s="95"/>
      <c r="Q26" s="84"/>
      <c r="R26" s="18"/>
    </row>
    <row r="27" spans="1:1021" s="3" customFormat="1" ht="15" customHeight="1">
      <c r="A27" s="10">
        <v>17</v>
      </c>
      <c r="B27" s="21" t="s">
        <v>40</v>
      </c>
      <c r="C27" s="14" t="s">
        <v>19</v>
      </c>
      <c r="D27" s="10"/>
      <c r="E27" s="21" t="s">
        <v>41</v>
      </c>
      <c r="F27" s="23"/>
      <c r="G27" s="19" t="s">
        <v>22</v>
      </c>
      <c r="H27" s="92">
        <v>6</v>
      </c>
      <c r="I27" s="87"/>
      <c r="J27" s="87"/>
      <c r="K27" s="87"/>
      <c r="L27" s="87"/>
      <c r="M27" s="87">
        <f>K27-L27</f>
        <v>0</v>
      </c>
      <c r="N27" s="87"/>
      <c r="O27" s="93"/>
      <c r="P27" s="93"/>
      <c r="Q27" s="90">
        <f>O27-P27</f>
        <v>0</v>
      </c>
      <c r="R27" s="20"/>
      <c r="S27" s="20"/>
      <c r="U27" s="20"/>
    </row>
    <row r="28" spans="1:1021" ht="15" customHeight="1">
      <c r="A28" s="10">
        <v>18</v>
      </c>
      <c r="B28" s="29" t="s">
        <v>40</v>
      </c>
      <c r="C28" s="14" t="s">
        <v>19</v>
      </c>
      <c r="D28" s="10"/>
      <c r="E28" s="21" t="s">
        <v>41</v>
      </c>
      <c r="F28" s="22"/>
      <c r="G28" s="19" t="s">
        <v>33</v>
      </c>
      <c r="H28" s="80"/>
      <c r="I28" s="84"/>
      <c r="J28" s="84"/>
      <c r="K28" s="84"/>
      <c r="L28" s="84"/>
      <c r="M28" s="84"/>
      <c r="N28" s="84"/>
      <c r="O28" s="95"/>
      <c r="P28" s="95"/>
      <c r="Q28" s="84"/>
      <c r="R28" s="18"/>
    </row>
    <row r="29" spans="1:1021" ht="15" customHeight="1">
      <c r="A29" s="10">
        <v>19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22</v>
      </c>
      <c r="H29" s="92"/>
      <c r="I29" s="87"/>
      <c r="J29" s="87"/>
      <c r="K29" s="87"/>
      <c r="L29" s="87"/>
      <c r="M29" s="87">
        <f>K29-L29</f>
        <v>0</v>
      </c>
      <c r="N29" s="87">
        <v>2</v>
      </c>
      <c r="O29" s="99">
        <v>5044.8</v>
      </c>
      <c r="P29" s="99">
        <v>5044.8</v>
      </c>
      <c r="Q29" s="90">
        <f>O29-P29</f>
        <v>0</v>
      </c>
      <c r="R29" s="20"/>
      <c r="S29" s="20"/>
      <c r="U29" s="20"/>
    </row>
    <row r="30" spans="1:1021" ht="15" customHeight="1">
      <c r="A30" s="10">
        <v>20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44</v>
      </c>
      <c r="H30" s="80">
        <v>3</v>
      </c>
      <c r="I30" s="105"/>
      <c r="J30" s="105"/>
      <c r="K30" s="104"/>
      <c r="L30" s="106"/>
      <c r="M30" s="105"/>
      <c r="N30" s="107">
        <v>1</v>
      </c>
      <c r="O30" s="108">
        <v>2312.1999999999998</v>
      </c>
      <c r="P30" s="108">
        <v>2312.1999999999998</v>
      </c>
      <c r="Q30" s="107"/>
      <c r="R30" s="18"/>
    </row>
    <row r="31" spans="1:1021" ht="15" customHeight="1">
      <c r="A31" s="10">
        <v>21</v>
      </c>
      <c r="B31" s="21" t="s">
        <v>45</v>
      </c>
      <c r="C31" s="14" t="s">
        <v>19</v>
      </c>
      <c r="D31" s="21"/>
      <c r="E31" s="21" t="s">
        <v>46</v>
      </c>
      <c r="F31" s="23"/>
      <c r="G31" s="19" t="s">
        <v>22</v>
      </c>
      <c r="H31" s="92">
        <v>1</v>
      </c>
      <c r="I31" s="109"/>
      <c r="J31" s="109"/>
      <c r="K31" s="109"/>
      <c r="L31" s="109"/>
      <c r="M31" s="87">
        <f>K31-L31</f>
        <v>0</v>
      </c>
      <c r="N31" s="109"/>
      <c r="O31" s="109"/>
      <c r="P31" s="109"/>
      <c r="Q31" s="90">
        <f>O31-P31</f>
        <v>0</v>
      </c>
      <c r="R31" s="20"/>
      <c r="S31" s="20"/>
      <c r="U31" s="20"/>
    </row>
    <row r="32" spans="1:1021" ht="15" customHeight="1">
      <c r="A32" s="10">
        <v>22</v>
      </c>
      <c r="B32" s="21" t="s">
        <v>45</v>
      </c>
      <c r="C32" s="14" t="s">
        <v>19</v>
      </c>
      <c r="D32" s="21"/>
      <c r="E32" s="21" t="s">
        <v>46</v>
      </c>
      <c r="F32" s="31"/>
      <c r="G32" s="19" t="s">
        <v>47</v>
      </c>
      <c r="H32" s="80">
        <v>1</v>
      </c>
      <c r="I32" s="111"/>
      <c r="J32" s="111"/>
      <c r="K32" s="112"/>
      <c r="L32" s="112"/>
      <c r="M32" s="113"/>
      <c r="N32" s="111">
        <v>3</v>
      </c>
      <c r="O32" s="114"/>
      <c r="P32" s="114"/>
      <c r="Q32" s="115"/>
      <c r="R32" s="18"/>
    </row>
    <row r="33" spans="1:1021" ht="15" customHeight="1">
      <c r="A33" s="10">
        <v>23</v>
      </c>
      <c r="B33" s="21" t="s">
        <v>48</v>
      </c>
      <c r="C33" s="14" t="s">
        <v>19</v>
      </c>
      <c r="D33" s="10"/>
      <c r="E33" s="21" t="s">
        <v>24</v>
      </c>
      <c r="F33" s="23"/>
      <c r="G33" s="19" t="s">
        <v>22</v>
      </c>
      <c r="H33" s="92">
        <v>4</v>
      </c>
      <c r="I33" s="87"/>
      <c r="J33" s="87"/>
      <c r="K33" s="87"/>
      <c r="L33" s="87"/>
      <c r="M33" s="87">
        <f>K33-L33</f>
        <v>0</v>
      </c>
      <c r="N33" s="87"/>
      <c r="O33" s="99"/>
      <c r="P33" s="99"/>
      <c r="Q33" s="90">
        <f>O33-P33</f>
        <v>0</v>
      </c>
      <c r="R33" s="20"/>
      <c r="S33" s="20"/>
      <c r="U33" s="20"/>
    </row>
    <row r="34" spans="1:1021" ht="15" customHeight="1">
      <c r="A34" s="10">
        <v>24</v>
      </c>
      <c r="B34" s="21" t="s">
        <v>48</v>
      </c>
      <c r="C34" s="14" t="s">
        <v>19</v>
      </c>
      <c r="D34" s="10"/>
      <c r="E34" s="21" t="s">
        <v>24</v>
      </c>
      <c r="F34" s="22"/>
      <c r="G34" s="19" t="s">
        <v>25</v>
      </c>
      <c r="H34" s="80"/>
      <c r="I34" s="84"/>
      <c r="J34" s="84"/>
      <c r="K34" s="84"/>
      <c r="L34" s="84"/>
      <c r="M34" s="84"/>
      <c r="N34" s="84"/>
      <c r="O34" s="95"/>
      <c r="P34" s="95"/>
      <c r="Q34" s="84"/>
      <c r="R34" s="18"/>
    </row>
    <row r="35" spans="1:1021" ht="15" customHeight="1">
      <c r="A35" s="10">
        <v>25</v>
      </c>
      <c r="B35" s="21" t="s">
        <v>49</v>
      </c>
      <c r="C35" s="14" t="s">
        <v>38</v>
      </c>
      <c r="D35" s="10"/>
      <c r="E35" s="21" t="s">
        <v>24</v>
      </c>
      <c r="F35" s="23"/>
      <c r="G35" s="19" t="s">
        <v>22</v>
      </c>
      <c r="H35" s="116"/>
      <c r="I35" s="117"/>
      <c r="J35" s="117"/>
      <c r="K35" s="117"/>
      <c r="L35" s="117"/>
      <c r="M35" s="87">
        <f>K35-L35</f>
        <v>0</v>
      </c>
      <c r="N35" s="117"/>
      <c r="O35" s="118"/>
      <c r="P35" s="118"/>
      <c r="Q35" s="90">
        <f>O35-P35</f>
        <v>0</v>
      </c>
      <c r="R35" s="20"/>
      <c r="S35" s="20"/>
      <c r="U35" s="20"/>
    </row>
    <row r="36" spans="1:1021" ht="15" customHeight="1">
      <c r="A36" s="10">
        <v>26</v>
      </c>
      <c r="B36" s="21" t="s">
        <v>49</v>
      </c>
      <c r="C36" s="14" t="s">
        <v>38</v>
      </c>
      <c r="D36" s="10"/>
      <c r="E36" s="21" t="s">
        <v>24</v>
      </c>
      <c r="F36" s="22"/>
      <c r="G36" s="19" t="s">
        <v>25</v>
      </c>
      <c r="H36" s="80"/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customHeight="1">
      <c r="A37" s="10">
        <v>27</v>
      </c>
      <c r="B37" s="21" t="s">
        <v>50</v>
      </c>
      <c r="C37" s="14"/>
      <c r="D37" s="10"/>
      <c r="E37" s="21"/>
      <c r="F37" s="22"/>
      <c r="G37" s="19" t="s">
        <v>21</v>
      </c>
      <c r="H37" s="80"/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/>
      <c r="I39" s="81"/>
      <c r="J39" s="81"/>
      <c r="K39" s="120"/>
      <c r="L39" s="120"/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4</v>
      </c>
      <c r="I40" s="87"/>
      <c r="J40" s="87"/>
      <c r="K40" s="87"/>
      <c r="L40" s="87"/>
      <c r="M40" s="87">
        <f>K40-L40</f>
        <v>0</v>
      </c>
      <c r="N40" s="87"/>
      <c r="O40" s="99"/>
      <c r="P40" s="99"/>
      <c r="Q40" s="90">
        <f>O40-P40</f>
        <v>0</v>
      </c>
      <c r="R40" s="20"/>
      <c r="S40" s="20"/>
      <c r="U40" s="20"/>
    </row>
    <row r="41" spans="1:1021" ht="15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1</v>
      </c>
      <c r="I41" s="104"/>
      <c r="J41" s="104"/>
      <c r="K41" s="104"/>
      <c r="L41" s="104"/>
      <c r="M41" s="104"/>
      <c r="N41" s="104"/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10</v>
      </c>
      <c r="I42" s="87"/>
      <c r="J42" s="87"/>
      <c r="K42" s="87"/>
      <c r="L42" s="87"/>
      <c r="M42" s="87">
        <f>K42-L42</f>
        <v>0</v>
      </c>
      <c r="N42" s="87">
        <v>34</v>
      </c>
      <c r="O42" s="93">
        <f>17892.73+33682.56+32335.26</f>
        <v>83910.549999999988</v>
      </c>
      <c r="P42" s="93">
        <f>17892.73+33682.56+32335.26</f>
        <v>83910.549999999988</v>
      </c>
      <c r="Q42" s="90">
        <f>O42-P42</f>
        <v>0</v>
      </c>
      <c r="R42" s="20"/>
      <c r="S42" s="20"/>
      <c r="U42" s="20"/>
    </row>
    <row r="43" spans="1:1021" ht="15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/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 t="shared" ref="M44:M45" si="5">K44-L44</f>
        <v>0</v>
      </c>
      <c r="N44" s="123"/>
      <c r="O44" s="124"/>
      <c r="P44" s="124"/>
      <c r="Q44" s="90">
        <f t="shared" ref="Q44:Q45" si="6">O44-P44</f>
        <v>0</v>
      </c>
      <c r="R44" s="20"/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5</v>
      </c>
      <c r="I45" s="87"/>
      <c r="J45" s="87"/>
      <c r="K45" s="90"/>
      <c r="L45" s="90"/>
      <c r="M45" s="87">
        <f t="shared" si="5"/>
        <v>0</v>
      </c>
      <c r="N45" s="87"/>
      <c r="O45" s="90"/>
      <c r="P45" s="90"/>
      <c r="Q45" s="90">
        <f t="shared" si="6"/>
        <v>0</v>
      </c>
      <c r="R45" s="20"/>
      <c r="S45" s="20"/>
      <c r="U45" s="20"/>
    </row>
    <row r="46" spans="1:1021" ht="15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2</v>
      </c>
      <c r="J46" s="125">
        <v>2</v>
      </c>
      <c r="K46" s="126">
        <v>2774.64</v>
      </c>
      <c r="L46" s="126">
        <v>2774.64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4</v>
      </c>
      <c r="I47" s="87"/>
      <c r="J47" s="87"/>
      <c r="K47" s="87"/>
      <c r="L47" s="87"/>
      <c r="M47" s="87">
        <f>K47-L47</f>
        <v>0</v>
      </c>
      <c r="N47" s="87"/>
      <c r="O47" s="87"/>
      <c r="P47" s="87"/>
      <c r="Q47" s="90">
        <f>O47-P47</f>
        <v>0</v>
      </c>
      <c r="R47" s="20"/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v>40</v>
      </c>
      <c r="B50" s="21" t="s">
        <v>60</v>
      </c>
      <c r="C50" s="14" t="s">
        <v>19</v>
      </c>
      <c r="D50" s="10"/>
      <c r="E50" s="21" t="s">
        <v>58</v>
      </c>
      <c r="F50" s="23"/>
      <c r="G50" s="19" t="s">
        <v>22</v>
      </c>
      <c r="H50" s="92">
        <v>4</v>
      </c>
      <c r="I50" s="87"/>
      <c r="J50" s="87"/>
      <c r="K50" s="87"/>
      <c r="L50" s="87"/>
      <c r="M50" s="87">
        <f>K50-L50</f>
        <v>0</v>
      </c>
      <c r="N50" s="87"/>
      <c r="O50" s="87"/>
      <c r="P50" s="87"/>
      <c r="Q50" s="90">
        <f>O50-P50</f>
        <v>0</v>
      </c>
      <c r="R50" s="20"/>
      <c r="S50" s="20"/>
      <c r="U50" s="20"/>
    </row>
    <row r="51" spans="1:1021" ht="15" customHeight="1">
      <c r="A51" s="10">
        <v>41</v>
      </c>
      <c r="B51" s="21" t="s">
        <v>60</v>
      </c>
      <c r="C51" s="14" t="s">
        <v>19</v>
      </c>
      <c r="D51" s="10"/>
      <c r="E51" s="21" t="s">
        <v>58</v>
      </c>
      <c r="F51" s="22"/>
      <c r="G51" s="19" t="s">
        <v>47</v>
      </c>
      <c r="H51" s="80"/>
      <c r="I51" s="134"/>
      <c r="J51" s="134"/>
      <c r="K51" s="135"/>
      <c r="L51" s="135"/>
      <c r="M51" s="134"/>
      <c r="N51" s="134"/>
      <c r="O51" s="136"/>
      <c r="P51" s="136"/>
      <c r="Q51" s="137"/>
    </row>
    <row r="52" spans="1:1021" ht="15" customHeight="1">
      <c r="A52" s="10"/>
      <c r="B52" s="21" t="s">
        <v>241</v>
      </c>
      <c r="C52" s="14"/>
      <c r="D52" s="10"/>
      <c r="E52" s="21"/>
      <c r="F52" s="22"/>
      <c r="G52" s="19" t="s">
        <v>25</v>
      </c>
      <c r="H52" s="80">
        <v>1</v>
      </c>
      <c r="I52" s="134"/>
      <c r="J52" s="134"/>
      <c r="K52" s="135"/>
      <c r="L52" s="135"/>
      <c r="M52" s="134"/>
      <c r="N52" s="134"/>
      <c r="O52" s="211"/>
      <c r="P52" s="136"/>
      <c r="Q52" s="137"/>
    </row>
    <row r="53" spans="1:1021" ht="15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/>
      <c r="J53" s="83"/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/>
      <c r="S54" s="20"/>
      <c r="U54" s="20"/>
    </row>
    <row r="55" spans="1:1021" s="18" customFormat="1" ht="15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6</v>
      </c>
      <c r="I56" s="87"/>
      <c r="J56" s="87"/>
      <c r="K56" s="87"/>
      <c r="L56" s="87"/>
      <c r="M56" s="87">
        <f>K56-L56</f>
        <v>0</v>
      </c>
      <c r="N56" s="87"/>
      <c r="O56" s="87"/>
      <c r="P56" s="87"/>
      <c r="Q56" s="90">
        <f>O56-P56</f>
        <v>0</v>
      </c>
      <c r="R56" s="20"/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/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 t="shared" ref="M58:M59" si="7">K58-L58</f>
        <v>0</v>
      </c>
      <c r="N58" s="87"/>
      <c r="O58" s="93"/>
      <c r="P58" s="93"/>
      <c r="Q58" s="90">
        <f t="shared" ref="Q58:Q59" si="8">O58-P58</f>
        <v>0</v>
      </c>
      <c r="R58" s="20"/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18</v>
      </c>
      <c r="I59" s="101"/>
      <c r="J59" s="101"/>
      <c r="K59" s="101"/>
      <c r="L59" s="101"/>
      <c r="M59" s="87">
        <f t="shared" si="7"/>
        <v>0</v>
      </c>
      <c r="N59" s="101">
        <v>45</v>
      </c>
      <c r="O59" s="102">
        <f>4091.91+28497.82+58640.29</f>
        <v>91230.02</v>
      </c>
      <c r="P59" s="102">
        <f>4091.91+28497.82+58640.29</f>
        <v>91230.02</v>
      </c>
      <c r="Q59" s="90">
        <f t="shared" si="8"/>
        <v>0</v>
      </c>
      <c r="R59" s="20"/>
      <c r="S59" s="20"/>
      <c r="U59" s="20"/>
    </row>
    <row r="60" spans="1:1021" s="3" customFormat="1" ht="15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v>50</v>
      </c>
      <c r="B61" s="36" t="s">
        <v>68</v>
      </c>
      <c r="C61" s="14" t="s">
        <v>54</v>
      </c>
      <c r="D61" s="10" t="s">
        <v>69</v>
      </c>
      <c r="E61" s="21" t="s">
        <v>24</v>
      </c>
      <c r="F61" s="23"/>
      <c r="G61" s="19" t="s">
        <v>22</v>
      </c>
      <c r="H61" s="139"/>
      <c r="I61" s="140"/>
      <c r="J61" s="140"/>
      <c r="K61" s="140"/>
      <c r="L61" s="140"/>
      <c r="M61" s="87">
        <f>K61-L61</f>
        <v>0</v>
      </c>
      <c r="N61" s="140">
        <v>1</v>
      </c>
      <c r="O61" s="141">
        <v>1404.9</v>
      </c>
      <c r="P61" s="141">
        <v>1404.9</v>
      </c>
      <c r="Q61" s="90">
        <f>O61-P61</f>
        <v>0</v>
      </c>
      <c r="R61" s="20"/>
      <c r="S61" s="20"/>
      <c r="U61" s="20"/>
    </row>
    <row r="62" spans="1:1021" ht="15" customHeight="1">
      <c r="A62" s="10">
        <v>51</v>
      </c>
      <c r="B62" s="21" t="s">
        <v>68</v>
      </c>
      <c r="C62" s="14"/>
      <c r="D62" s="10"/>
      <c r="E62" s="21"/>
      <c r="F62" s="22"/>
      <c r="G62" s="19" t="s">
        <v>25</v>
      </c>
      <c r="H62" s="80"/>
      <c r="I62" s="84"/>
      <c r="J62" s="84"/>
      <c r="K62" s="84"/>
      <c r="L62" s="84"/>
      <c r="M62" s="84"/>
      <c r="N62" s="142"/>
      <c r="O62" s="142"/>
      <c r="P62" s="142"/>
      <c r="Q62" s="84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customHeight="1">
      <c r="A63" s="10">
        <v>52</v>
      </c>
      <c r="B63" s="21" t="s">
        <v>70</v>
      </c>
      <c r="C63" s="14"/>
      <c r="D63" s="10"/>
      <c r="E63" s="21"/>
      <c r="F63" s="22"/>
      <c r="G63" s="19" t="s">
        <v>21</v>
      </c>
      <c r="H63" s="80">
        <v>1</v>
      </c>
      <c r="I63" s="127"/>
      <c r="J63" s="127"/>
      <c r="K63" s="143"/>
      <c r="L63" s="143"/>
      <c r="M63" s="127"/>
      <c r="N63" s="84"/>
      <c r="O63" s="95"/>
      <c r="P63" s="95"/>
      <c r="Q63" s="84"/>
      <c r="R63" s="18"/>
    </row>
    <row r="64" spans="1:1021" ht="15" customHeight="1">
      <c r="A64" s="10">
        <v>53</v>
      </c>
      <c r="B64" s="21" t="s">
        <v>71</v>
      </c>
      <c r="C64" s="14" t="s">
        <v>19</v>
      </c>
      <c r="D64" s="10"/>
      <c r="E64" s="21" t="s">
        <v>20</v>
      </c>
      <c r="F64" s="23"/>
      <c r="G64" s="19" t="s">
        <v>22</v>
      </c>
      <c r="H64" s="92">
        <v>8</v>
      </c>
      <c r="I64" s="87"/>
      <c r="J64" s="87"/>
      <c r="K64" s="87"/>
      <c r="L64" s="87"/>
      <c r="M64" s="87">
        <f t="shared" ref="M64:M65" si="9">K64-L64</f>
        <v>0</v>
      </c>
      <c r="N64" s="87"/>
      <c r="O64" s="93"/>
      <c r="P64" s="93"/>
      <c r="Q64" s="90">
        <f t="shared" ref="Q64:Q65" si="10">O64-P64</f>
        <v>0</v>
      </c>
      <c r="R64" s="20"/>
      <c r="S64" s="20"/>
      <c r="U64" s="20"/>
    </row>
    <row r="65" spans="1:1021" ht="15" customHeight="1">
      <c r="A65" s="10">
        <v>54</v>
      </c>
      <c r="B65" s="21" t="s">
        <v>72</v>
      </c>
      <c r="C65" s="14" t="s">
        <v>19</v>
      </c>
      <c r="D65" s="10"/>
      <c r="E65" s="21" t="s">
        <v>24</v>
      </c>
      <c r="F65" s="22"/>
      <c r="G65" s="19" t="s">
        <v>22</v>
      </c>
      <c r="H65" s="92">
        <v>4</v>
      </c>
      <c r="I65" s="87"/>
      <c r="J65" s="87"/>
      <c r="K65" s="87"/>
      <c r="L65" s="87"/>
      <c r="M65" s="87">
        <f t="shared" si="9"/>
        <v>0</v>
      </c>
      <c r="N65" s="87"/>
      <c r="O65" s="93"/>
      <c r="P65" s="93"/>
      <c r="Q65" s="90">
        <f t="shared" si="10"/>
        <v>0</v>
      </c>
      <c r="R65" s="20"/>
      <c r="S65" s="20"/>
      <c r="U65" s="20"/>
    </row>
    <row r="66" spans="1:1021" s="3" customFormat="1" ht="15" customHeight="1">
      <c r="A66" s="10">
        <v>55</v>
      </c>
      <c r="B66" s="29" t="s">
        <v>72</v>
      </c>
      <c r="C66" s="14"/>
      <c r="D66" s="10"/>
      <c r="E66" s="21"/>
      <c r="F66" s="22"/>
      <c r="G66" s="19" t="s">
        <v>25</v>
      </c>
      <c r="H66" s="80"/>
      <c r="I66" s="104"/>
      <c r="J66" s="104"/>
      <c r="K66" s="104"/>
      <c r="L66" s="104"/>
      <c r="M66" s="104"/>
      <c r="N66" s="104"/>
      <c r="O66" s="121"/>
      <c r="P66" s="121"/>
      <c r="Q66" s="104"/>
    </row>
    <row r="67" spans="1:1021" ht="15" customHeight="1">
      <c r="A67" s="10">
        <v>56</v>
      </c>
      <c r="B67" s="21" t="s">
        <v>73</v>
      </c>
      <c r="C67" s="14"/>
      <c r="D67" s="10"/>
      <c r="E67" s="21"/>
      <c r="F67" s="23"/>
      <c r="G67" s="19" t="s">
        <v>25</v>
      </c>
      <c r="H67" s="96">
        <v>9</v>
      </c>
      <c r="I67" s="97"/>
      <c r="J67" s="97"/>
      <c r="K67" s="97"/>
      <c r="L67" s="97"/>
      <c r="M67" s="84"/>
      <c r="N67" s="97"/>
      <c r="O67" s="128"/>
      <c r="P67" s="128"/>
      <c r="Q67" s="13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</row>
    <row r="68" spans="1:1021" ht="15" customHeight="1">
      <c r="A68" s="10">
        <v>57</v>
      </c>
      <c r="B68" s="21" t="s">
        <v>74</v>
      </c>
      <c r="C68" s="14" t="s">
        <v>54</v>
      </c>
      <c r="D68" s="10"/>
      <c r="E68" s="21" t="s">
        <v>20</v>
      </c>
      <c r="F68" s="23"/>
      <c r="G68" s="19" t="s">
        <v>22</v>
      </c>
      <c r="H68" s="92"/>
      <c r="I68" s="87"/>
      <c r="J68" s="87"/>
      <c r="K68" s="87"/>
      <c r="L68" s="87"/>
      <c r="M68" s="87">
        <f>K68-L68</f>
        <v>0</v>
      </c>
      <c r="N68" s="87"/>
      <c r="O68" s="87"/>
      <c r="P68" s="87"/>
      <c r="Q68" s="90">
        <f>O68-P68</f>
        <v>0</v>
      </c>
      <c r="R68" s="20"/>
      <c r="S68" s="20"/>
      <c r="U68" s="20"/>
    </row>
    <row r="69" spans="1:1021" ht="15" customHeight="1">
      <c r="A69" s="10">
        <v>58</v>
      </c>
      <c r="B69" s="34" t="s">
        <v>74</v>
      </c>
      <c r="C69" s="14" t="s">
        <v>54</v>
      </c>
      <c r="D69" s="10"/>
      <c r="E69" s="21" t="s">
        <v>20</v>
      </c>
      <c r="F69" s="22"/>
      <c r="G69" s="19" t="s">
        <v>21</v>
      </c>
      <c r="H69" s="80"/>
      <c r="I69" s="115"/>
      <c r="J69" s="115"/>
      <c r="K69" s="120"/>
      <c r="L69" s="120"/>
      <c r="M69" s="115"/>
      <c r="N69" s="83"/>
      <c r="O69" s="122"/>
      <c r="P69" s="122"/>
      <c r="Q69" s="84"/>
      <c r="R69" s="18"/>
    </row>
    <row r="70" spans="1:1021" ht="15" customHeight="1">
      <c r="A70" s="10">
        <v>59</v>
      </c>
      <c r="B70" s="21" t="s">
        <v>75</v>
      </c>
      <c r="C70" s="14"/>
      <c r="D70" s="10"/>
      <c r="E70" s="21" t="s">
        <v>24</v>
      </c>
      <c r="F70" s="23"/>
      <c r="G70" s="19" t="s">
        <v>22</v>
      </c>
      <c r="H70" s="92"/>
      <c r="I70" s="101"/>
      <c r="J70" s="101"/>
      <c r="K70" s="101"/>
      <c r="L70" s="101"/>
      <c r="M70" s="87">
        <f>K70-L70</f>
        <v>0</v>
      </c>
      <c r="N70" s="101"/>
      <c r="O70" s="144"/>
      <c r="P70" s="144"/>
      <c r="Q70" s="90">
        <f>O70-P70</f>
        <v>0</v>
      </c>
      <c r="R70" s="20"/>
      <c r="S70" s="20"/>
      <c r="U70" s="20"/>
    </row>
    <row r="71" spans="1:1021" ht="15" customHeight="1">
      <c r="A71" s="10">
        <v>60</v>
      </c>
      <c r="B71" s="21" t="s">
        <v>75</v>
      </c>
      <c r="C71" s="14" t="s">
        <v>19</v>
      </c>
      <c r="D71" s="21"/>
      <c r="E71" s="21" t="s">
        <v>24</v>
      </c>
      <c r="F71" s="21"/>
      <c r="G71" s="19" t="s">
        <v>25</v>
      </c>
      <c r="H71" s="80"/>
      <c r="I71" s="84"/>
      <c r="J71" s="84"/>
      <c r="K71" s="94"/>
      <c r="L71" s="94"/>
      <c r="M71" s="84"/>
      <c r="N71" s="84"/>
      <c r="O71" s="95"/>
      <c r="P71" s="95"/>
      <c r="Q71" s="84"/>
      <c r="R71" s="18"/>
    </row>
    <row r="72" spans="1:1021" ht="15" customHeight="1">
      <c r="A72" s="10">
        <v>61</v>
      </c>
      <c r="B72" s="21" t="s">
        <v>76</v>
      </c>
      <c r="C72" s="14" t="s">
        <v>19</v>
      </c>
      <c r="D72" s="10"/>
      <c r="E72" s="21" t="s">
        <v>58</v>
      </c>
      <c r="F72" s="23"/>
      <c r="G72" s="19" t="s">
        <v>22</v>
      </c>
      <c r="H72" s="92">
        <v>4</v>
      </c>
      <c r="I72" s="87"/>
      <c r="J72" s="87"/>
      <c r="K72" s="87"/>
      <c r="L72" s="87"/>
      <c r="M72" s="87">
        <f>K72-L72</f>
        <v>0</v>
      </c>
      <c r="N72" s="109">
        <v>40</v>
      </c>
      <c r="O72" s="145">
        <f>26721.2+80048.76</f>
        <v>106769.95999999999</v>
      </c>
      <c r="P72" s="145">
        <f>26721.2+80048.76</f>
        <v>106769.95999999999</v>
      </c>
      <c r="Q72" s="90">
        <f>O72-P72</f>
        <v>0</v>
      </c>
      <c r="R72" s="20"/>
      <c r="S72" s="20"/>
      <c r="U72" s="20"/>
    </row>
    <row r="73" spans="1:1021" s="3" customFormat="1" ht="15" customHeight="1">
      <c r="A73" s="10">
        <v>62</v>
      </c>
      <c r="B73" s="37" t="s">
        <v>76</v>
      </c>
      <c r="C73" s="14" t="s">
        <v>19</v>
      </c>
      <c r="D73" s="10"/>
      <c r="E73" s="21" t="s">
        <v>58</v>
      </c>
      <c r="F73" s="22"/>
      <c r="G73" s="19" t="s">
        <v>47</v>
      </c>
      <c r="H73" s="80"/>
      <c r="I73" s="84"/>
      <c r="J73" s="84"/>
      <c r="K73" s="84"/>
      <c r="L73" s="84"/>
      <c r="M73" s="84"/>
      <c r="N73" s="82">
        <v>2</v>
      </c>
      <c r="O73" s="129"/>
      <c r="P73" s="129"/>
      <c r="Q73" s="84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</row>
    <row r="74" spans="1:1021" ht="15" customHeight="1">
      <c r="A74" s="10">
        <v>63</v>
      </c>
      <c r="B74" s="21" t="s">
        <v>76</v>
      </c>
      <c r="C74" s="14" t="s">
        <v>19</v>
      </c>
      <c r="D74" s="10"/>
      <c r="E74" s="21" t="s">
        <v>58</v>
      </c>
      <c r="F74" s="22"/>
      <c r="G74" s="19" t="s">
        <v>25</v>
      </c>
      <c r="H74" s="80">
        <v>1</v>
      </c>
      <c r="I74" s="84"/>
      <c r="J74" s="84"/>
      <c r="K74" s="94"/>
      <c r="L74" s="94"/>
      <c r="M74" s="84"/>
      <c r="N74" s="84"/>
      <c r="O74" s="95"/>
      <c r="P74" s="95"/>
      <c r="Q74" s="84"/>
      <c r="R74" s="18"/>
    </row>
    <row r="75" spans="1:1021" ht="15" customHeight="1">
      <c r="A75" s="10">
        <v>64</v>
      </c>
      <c r="B75" s="21" t="s">
        <v>77</v>
      </c>
      <c r="C75" s="14" t="s">
        <v>19</v>
      </c>
      <c r="D75" s="10"/>
      <c r="E75" s="21" t="s">
        <v>78</v>
      </c>
      <c r="F75" s="23"/>
      <c r="G75" s="19" t="s">
        <v>22</v>
      </c>
      <c r="H75" s="92">
        <v>5</v>
      </c>
      <c r="I75" s="87"/>
      <c r="J75" s="87"/>
      <c r="K75" s="87"/>
      <c r="L75" s="87"/>
      <c r="M75" s="87">
        <f t="shared" ref="M75:M77" si="11">K75-L75</f>
        <v>0</v>
      </c>
      <c r="N75" s="146">
        <v>28</v>
      </c>
      <c r="O75" s="147">
        <f>21359.31+8251.48+52867.8</f>
        <v>82478.59</v>
      </c>
      <c r="P75" s="147">
        <f>21359.31+8251.48+52867.8</f>
        <v>82478.59</v>
      </c>
      <c r="Q75" s="90">
        <f t="shared" ref="Q75:Q77" si="12">O75-P75</f>
        <v>0</v>
      </c>
      <c r="R75" s="20"/>
      <c r="S75" s="20"/>
      <c r="U75" s="20"/>
    </row>
    <row r="76" spans="1:1021" ht="15" customHeight="1">
      <c r="A76" s="10">
        <v>65</v>
      </c>
      <c r="B76" s="21" t="s">
        <v>79</v>
      </c>
      <c r="C76" s="14"/>
      <c r="D76" s="10"/>
      <c r="E76" s="21"/>
      <c r="F76" s="23"/>
      <c r="G76" s="19" t="s">
        <v>22</v>
      </c>
      <c r="H76" s="92"/>
      <c r="I76" s="87"/>
      <c r="J76" s="87"/>
      <c r="K76" s="87"/>
      <c r="L76" s="87"/>
      <c r="M76" s="87">
        <f t="shared" si="11"/>
        <v>0</v>
      </c>
      <c r="N76" s="146"/>
      <c r="O76" s="146"/>
      <c r="P76" s="146"/>
      <c r="Q76" s="90">
        <f t="shared" si="12"/>
        <v>0</v>
      </c>
      <c r="R76" s="20"/>
      <c r="S76" s="20"/>
      <c r="U76" s="20"/>
    </row>
    <row r="77" spans="1:1021" s="3" customFormat="1" ht="15" customHeight="1">
      <c r="A77" s="10">
        <v>66</v>
      </c>
      <c r="B77" s="21" t="s">
        <v>80</v>
      </c>
      <c r="C77" s="14" t="s">
        <v>19</v>
      </c>
      <c r="D77" s="10"/>
      <c r="E77" s="21" t="s">
        <v>43</v>
      </c>
      <c r="F77" s="23"/>
      <c r="G77" s="19" t="s">
        <v>22</v>
      </c>
      <c r="H77" s="92">
        <v>2</v>
      </c>
      <c r="I77" s="87"/>
      <c r="J77" s="87"/>
      <c r="K77" s="87"/>
      <c r="L77" s="87"/>
      <c r="M77" s="87">
        <f t="shared" si="11"/>
        <v>0</v>
      </c>
      <c r="N77" s="146"/>
      <c r="O77" s="147"/>
      <c r="P77" s="147"/>
      <c r="Q77" s="90">
        <f t="shared" si="12"/>
        <v>0</v>
      </c>
      <c r="R77" s="20"/>
      <c r="S77" s="20"/>
      <c r="U77" s="20"/>
    </row>
    <row r="78" spans="1:1021" ht="15" customHeight="1">
      <c r="A78" s="10">
        <v>67</v>
      </c>
      <c r="B78" s="21" t="s">
        <v>80</v>
      </c>
      <c r="C78" s="14" t="s">
        <v>19</v>
      </c>
      <c r="D78" s="10"/>
      <c r="E78" s="21" t="s">
        <v>43</v>
      </c>
      <c r="F78" s="22"/>
      <c r="G78" s="19" t="s">
        <v>44</v>
      </c>
      <c r="H78" s="80">
        <v>1</v>
      </c>
      <c r="I78" s="105"/>
      <c r="J78" s="105"/>
      <c r="K78" s="104"/>
      <c r="L78" s="106"/>
      <c r="M78" s="105"/>
      <c r="N78" s="107"/>
      <c r="O78" s="108"/>
      <c r="P78" s="108"/>
      <c r="Q78" s="107"/>
      <c r="R78" s="18"/>
    </row>
    <row r="79" spans="1:1021" s="3" customFormat="1" ht="15" customHeight="1">
      <c r="A79" s="10">
        <v>68</v>
      </c>
      <c r="B79" s="21" t="s">
        <v>81</v>
      </c>
      <c r="C79" s="14" t="s">
        <v>19</v>
      </c>
      <c r="D79" s="10"/>
      <c r="E79" s="21" t="s">
        <v>36</v>
      </c>
      <c r="F79" s="22"/>
      <c r="G79" s="19" t="s">
        <v>22</v>
      </c>
      <c r="H79" s="92">
        <v>3</v>
      </c>
      <c r="I79" s="87"/>
      <c r="J79" s="87"/>
      <c r="K79" s="87"/>
      <c r="L79" s="87"/>
      <c r="M79" s="87">
        <f t="shared" ref="M79:M81" si="13">K79-L79</f>
        <v>0</v>
      </c>
      <c r="N79" s="87"/>
      <c r="O79" s="93"/>
      <c r="P79" s="93"/>
      <c r="Q79" s="90">
        <f t="shared" ref="Q79:Q81" si="14">O79-P79</f>
        <v>0</v>
      </c>
      <c r="R79" s="20"/>
      <c r="S79" s="20"/>
      <c r="U79" s="20"/>
    </row>
    <row r="80" spans="1:1021" ht="15" customHeight="1">
      <c r="A80" s="10">
        <v>69</v>
      </c>
      <c r="B80" s="21" t="s">
        <v>82</v>
      </c>
      <c r="C80" s="14" t="s">
        <v>19</v>
      </c>
      <c r="D80" s="10"/>
      <c r="E80" s="21" t="s">
        <v>24</v>
      </c>
      <c r="F80" s="23"/>
      <c r="G80" s="19" t="s">
        <v>22</v>
      </c>
      <c r="H80" s="92"/>
      <c r="I80" s="87"/>
      <c r="J80" s="87"/>
      <c r="K80" s="90"/>
      <c r="L80" s="90"/>
      <c r="M80" s="87">
        <f t="shared" si="13"/>
        <v>0</v>
      </c>
      <c r="N80" s="87">
        <v>9</v>
      </c>
      <c r="O80" s="90">
        <v>12065.88</v>
      </c>
      <c r="P80" s="90"/>
      <c r="Q80" s="90">
        <f t="shared" si="14"/>
        <v>12065.88</v>
      </c>
      <c r="R80" s="20"/>
      <c r="S80" s="20"/>
      <c r="U80" s="20"/>
    </row>
    <row r="81" spans="1:21" ht="15" customHeight="1">
      <c r="A81" s="10">
        <v>70</v>
      </c>
      <c r="B81" s="21" t="s">
        <v>83</v>
      </c>
      <c r="C81" s="14" t="s">
        <v>54</v>
      </c>
      <c r="D81" s="10" t="s">
        <v>69</v>
      </c>
      <c r="E81" s="21" t="s">
        <v>24</v>
      </c>
      <c r="F81" s="23"/>
      <c r="G81" s="19" t="s">
        <v>22</v>
      </c>
      <c r="H81" s="92">
        <v>3</v>
      </c>
      <c r="I81" s="87"/>
      <c r="J81" s="87"/>
      <c r="K81" s="87"/>
      <c r="L81" s="87"/>
      <c r="M81" s="87">
        <f t="shared" si="13"/>
        <v>0</v>
      </c>
      <c r="N81" s="87">
        <v>1</v>
      </c>
      <c r="O81" s="87">
        <v>9471.4599999999991</v>
      </c>
      <c r="P81" s="87"/>
      <c r="Q81" s="90">
        <f t="shared" si="14"/>
        <v>9471.4599999999991</v>
      </c>
      <c r="R81" s="20"/>
      <c r="S81" s="20"/>
      <c r="U81" s="20"/>
    </row>
    <row r="82" spans="1:21" s="3" customFormat="1" ht="15" customHeight="1">
      <c r="A82" s="10">
        <v>71</v>
      </c>
      <c r="B82" s="21" t="s">
        <v>83</v>
      </c>
      <c r="C82" s="14" t="s">
        <v>54</v>
      </c>
      <c r="D82" s="10" t="s">
        <v>69</v>
      </c>
      <c r="E82" s="21" t="s">
        <v>24</v>
      </c>
      <c r="F82" s="22"/>
      <c r="G82" s="19" t="s">
        <v>25</v>
      </c>
      <c r="H82" s="80">
        <v>1</v>
      </c>
      <c r="I82" s="84"/>
      <c r="J82" s="84"/>
      <c r="K82" s="94"/>
      <c r="L82" s="94"/>
      <c r="M82" s="84"/>
      <c r="N82" s="84"/>
      <c r="O82" s="95"/>
      <c r="P82" s="95"/>
      <c r="Q82" s="84"/>
    </row>
    <row r="83" spans="1:21" s="3" customFormat="1" ht="15" customHeight="1">
      <c r="A83" s="10">
        <v>72</v>
      </c>
      <c r="B83" s="29" t="s">
        <v>84</v>
      </c>
      <c r="C83" s="14" t="s">
        <v>19</v>
      </c>
      <c r="D83" s="10"/>
      <c r="E83" s="21" t="s">
        <v>85</v>
      </c>
      <c r="F83" s="22"/>
      <c r="G83" s="19" t="s">
        <v>47</v>
      </c>
      <c r="H83" s="80">
        <v>2</v>
      </c>
      <c r="I83" s="84"/>
      <c r="J83" s="84"/>
      <c r="K83" s="84"/>
      <c r="L83" s="84"/>
      <c r="M83" s="84"/>
      <c r="N83" s="84">
        <v>4</v>
      </c>
      <c r="O83" s="95">
        <v>7176.6</v>
      </c>
      <c r="P83" s="95">
        <v>7176.6</v>
      </c>
      <c r="Q83" s="84">
        <v>0</v>
      </c>
    </row>
    <row r="84" spans="1:21" s="3" customFormat="1" ht="15" customHeight="1">
      <c r="A84" s="10">
        <v>73</v>
      </c>
      <c r="B84" s="29" t="s">
        <v>84</v>
      </c>
      <c r="C84" s="14" t="s">
        <v>19</v>
      </c>
      <c r="D84" s="10"/>
      <c r="E84" s="21" t="s">
        <v>85</v>
      </c>
      <c r="F84" s="22"/>
      <c r="G84" s="19" t="s">
        <v>22</v>
      </c>
      <c r="H84" s="92">
        <v>22</v>
      </c>
      <c r="I84" s="87"/>
      <c r="J84" s="87"/>
      <c r="K84" s="87"/>
      <c r="L84" s="87"/>
      <c r="M84" s="87">
        <f t="shared" ref="M84:M85" si="15">K84-L84</f>
        <v>0</v>
      </c>
      <c r="N84" s="87"/>
      <c r="O84" s="87"/>
      <c r="P84" s="87"/>
      <c r="Q84" s="90">
        <f t="shared" ref="Q84:Q85" si="16">O84-P84</f>
        <v>0</v>
      </c>
      <c r="R84" s="20"/>
      <c r="S84" s="20"/>
      <c r="U84" s="20"/>
    </row>
    <row r="85" spans="1:21" s="3" customFormat="1" ht="15" customHeight="1">
      <c r="A85" s="10">
        <v>74</v>
      </c>
      <c r="B85" s="21" t="s">
        <v>86</v>
      </c>
      <c r="C85" s="14" t="s">
        <v>19</v>
      </c>
      <c r="D85" s="10"/>
      <c r="E85" s="21" t="s">
        <v>24</v>
      </c>
      <c r="F85" s="23"/>
      <c r="G85" s="19" t="s">
        <v>22</v>
      </c>
      <c r="H85" s="92">
        <v>1</v>
      </c>
      <c r="I85" s="87"/>
      <c r="J85" s="87"/>
      <c r="K85" s="90"/>
      <c r="L85" s="90"/>
      <c r="M85" s="87">
        <f t="shared" si="15"/>
        <v>0</v>
      </c>
      <c r="N85" s="87"/>
      <c r="O85" s="87"/>
      <c r="P85" s="87"/>
      <c r="Q85" s="90">
        <f t="shared" si="16"/>
        <v>0</v>
      </c>
      <c r="R85" s="20"/>
      <c r="S85" s="20"/>
      <c r="U85" s="20"/>
    </row>
    <row r="86" spans="1:21" s="3" customFormat="1" ht="15" customHeight="1">
      <c r="A86" s="10">
        <v>75</v>
      </c>
      <c r="B86" s="21" t="s">
        <v>87</v>
      </c>
      <c r="C86" s="14" t="s">
        <v>19</v>
      </c>
      <c r="D86" s="10"/>
      <c r="E86" s="21" t="s">
        <v>24</v>
      </c>
      <c r="F86" s="22" t="s">
        <v>88</v>
      </c>
      <c r="G86" s="19" t="s">
        <v>25</v>
      </c>
      <c r="H86" s="80"/>
      <c r="I86" s="104"/>
      <c r="J86" s="104"/>
      <c r="K86" s="104"/>
      <c r="L86" s="104"/>
      <c r="M86" s="104"/>
      <c r="N86" s="104"/>
      <c r="O86" s="104"/>
      <c r="P86" s="104"/>
      <c r="Q86" s="104"/>
      <c r="R86" s="18"/>
    </row>
    <row r="87" spans="1:21" s="3" customFormat="1" ht="15" customHeight="1">
      <c r="A87" s="10">
        <v>76</v>
      </c>
      <c r="B87" s="21" t="s">
        <v>89</v>
      </c>
      <c r="C87" s="14"/>
      <c r="D87" s="10"/>
      <c r="E87" s="21"/>
      <c r="F87" s="23"/>
      <c r="G87" s="19"/>
      <c r="H87" s="92"/>
      <c r="I87" s="87"/>
      <c r="J87" s="87"/>
      <c r="K87" s="87"/>
      <c r="L87" s="87"/>
      <c r="M87" s="87"/>
      <c r="N87" s="87"/>
      <c r="O87" s="93"/>
      <c r="P87" s="93"/>
      <c r="Q87" s="90"/>
    </row>
    <row r="88" spans="1:21" s="3" customFormat="1" ht="15" customHeight="1">
      <c r="A88" s="10">
        <v>77</v>
      </c>
      <c r="B88" s="21" t="s">
        <v>89</v>
      </c>
      <c r="C88" s="14"/>
      <c r="D88" s="10"/>
      <c r="E88" s="21"/>
      <c r="F88" s="23"/>
      <c r="G88" s="19" t="s">
        <v>25</v>
      </c>
      <c r="H88" s="92"/>
      <c r="I88" s="87"/>
      <c r="J88" s="87"/>
      <c r="K88" s="87"/>
      <c r="L88" s="87"/>
      <c r="M88" s="87"/>
      <c r="N88" s="87"/>
      <c r="O88" s="93"/>
      <c r="P88" s="93"/>
      <c r="Q88" s="90"/>
    </row>
    <row r="89" spans="1:21" s="3" customFormat="1" ht="15" customHeight="1">
      <c r="A89" s="10">
        <v>78</v>
      </c>
      <c r="B89" s="21" t="s">
        <v>90</v>
      </c>
      <c r="C89" s="14" t="s">
        <v>38</v>
      </c>
      <c r="D89" s="10"/>
      <c r="E89" s="21" t="s">
        <v>24</v>
      </c>
      <c r="F89" s="23"/>
      <c r="G89" s="19" t="s">
        <v>22</v>
      </c>
      <c r="H89" s="92">
        <v>4</v>
      </c>
      <c r="I89" s="87"/>
      <c r="J89" s="87"/>
      <c r="K89" s="87"/>
      <c r="L89" s="87"/>
      <c r="M89" s="87">
        <f t="shared" ref="M89:M90" si="17">K89-L89</f>
        <v>0</v>
      </c>
      <c r="N89" s="87"/>
      <c r="O89" s="93"/>
      <c r="P89" s="93"/>
      <c r="Q89" s="90">
        <f t="shared" ref="Q89:Q90" si="18">O89-P89</f>
        <v>0</v>
      </c>
      <c r="R89" s="20"/>
      <c r="S89" s="20"/>
      <c r="U89" s="20"/>
    </row>
    <row r="90" spans="1:21" s="3" customFormat="1" ht="15" customHeight="1">
      <c r="A90" s="10">
        <v>79</v>
      </c>
      <c r="B90" s="21" t="s">
        <v>91</v>
      </c>
      <c r="C90" s="14" t="s">
        <v>19</v>
      </c>
      <c r="D90" s="10"/>
      <c r="E90" s="21" t="s">
        <v>24</v>
      </c>
      <c r="F90" s="23"/>
      <c r="G90" s="19" t="s">
        <v>22</v>
      </c>
      <c r="H90" s="92">
        <v>1</v>
      </c>
      <c r="I90" s="87"/>
      <c r="J90" s="87"/>
      <c r="K90" s="87"/>
      <c r="L90" s="87"/>
      <c r="M90" s="87">
        <f t="shared" si="17"/>
        <v>0</v>
      </c>
      <c r="N90" s="87"/>
      <c r="O90" s="93"/>
      <c r="P90" s="93"/>
      <c r="Q90" s="90">
        <f t="shared" si="18"/>
        <v>0</v>
      </c>
      <c r="R90" s="20"/>
      <c r="S90" s="20"/>
      <c r="U90" s="20"/>
    </row>
    <row r="91" spans="1:21" s="3" customFormat="1" ht="15" customHeight="1">
      <c r="A91" s="10">
        <v>80</v>
      </c>
      <c r="B91" s="29" t="s">
        <v>91</v>
      </c>
      <c r="C91" s="14"/>
      <c r="D91" s="10"/>
      <c r="E91" s="21"/>
      <c r="F91" s="22"/>
      <c r="G91" s="19" t="s">
        <v>25</v>
      </c>
      <c r="H91" s="80"/>
      <c r="I91" s="84"/>
      <c r="J91" s="84"/>
      <c r="K91" s="84"/>
      <c r="L91" s="84"/>
      <c r="M91" s="84"/>
      <c r="N91" s="142"/>
      <c r="O91" s="148"/>
      <c r="P91" s="142"/>
      <c r="Q91" s="84"/>
    </row>
    <row r="92" spans="1:21" s="3" customFormat="1" ht="15" customHeight="1">
      <c r="A92" s="10">
        <v>81</v>
      </c>
      <c r="B92" s="29" t="s">
        <v>92</v>
      </c>
      <c r="C92" s="14"/>
      <c r="D92" s="10"/>
      <c r="E92" s="21"/>
      <c r="F92" s="22"/>
      <c r="G92" s="19" t="s">
        <v>25</v>
      </c>
      <c r="H92" s="80"/>
      <c r="I92" s="84"/>
      <c r="J92" s="84"/>
      <c r="K92" s="84"/>
      <c r="L92" s="84"/>
      <c r="M92" s="84"/>
      <c r="N92" s="142"/>
      <c r="O92" s="148"/>
      <c r="P92" s="148"/>
      <c r="Q92" s="84"/>
      <c r="R92" s="18"/>
    </row>
    <row r="93" spans="1:21" s="3" customFormat="1" ht="15" customHeight="1">
      <c r="A93" s="10">
        <v>82</v>
      </c>
      <c r="B93" s="21" t="s">
        <v>93</v>
      </c>
      <c r="C93" s="14" t="s">
        <v>19</v>
      </c>
      <c r="D93" s="10"/>
      <c r="E93" s="21" t="s">
        <v>24</v>
      </c>
      <c r="F93" s="23"/>
      <c r="G93" s="19" t="s">
        <v>22</v>
      </c>
      <c r="H93" s="92"/>
      <c r="I93" s="87"/>
      <c r="J93" s="87"/>
      <c r="K93" s="90"/>
      <c r="L93" s="90"/>
      <c r="M93" s="87">
        <f t="shared" ref="M93:M96" si="19">K93-L93</f>
        <v>0</v>
      </c>
      <c r="N93" s="87"/>
      <c r="O93" s="93"/>
      <c r="P93" s="93"/>
      <c r="Q93" s="90">
        <f t="shared" ref="Q93:Q96" si="20">O93-P93</f>
        <v>0</v>
      </c>
      <c r="R93" s="20"/>
      <c r="S93" s="20"/>
      <c r="U93" s="20"/>
    </row>
    <row r="94" spans="1:21" s="3" customFormat="1" ht="15" customHeight="1">
      <c r="A94" s="10">
        <v>83</v>
      </c>
      <c r="B94" s="21" t="s">
        <v>94</v>
      </c>
      <c r="C94" s="14" t="s">
        <v>19</v>
      </c>
      <c r="D94" s="10"/>
      <c r="E94" s="35" t="s">
        <v>78</v>
      </c>
      <c r="F94" s="23"/>
      <c r="G94" s="19" t="s">
        <v>22</v>
      </c>
      <c r="H94" s="92"/>
      <c r="I94" s="87"/>
      <c r="J94" s="87"/>
      <c r="K94" s="87"/>
      <c r="L94" s="87"/>
      <c r="M94" s="87">
        <f t="shared" si="19"/>
        <v>0</v>
      </c>
      <c r="N94" s="87"/>
      <c r="O94" s="93"/>
      <c r="P94" s="93"/>
      <c r="Q94" s="90">
        <f t="shared" si="20"/>
        <v>0</v>
      </c>
      <c r="R94" s="20"/>
      <c r="S94" s="20"/>
      <c r="U94" s="20"/>
    </row>
    <row r="95" spans="1:21" s="3" customFormat="1" ht="15" customHeight="1">
      <c r="A95" s="10">
        <v>84</v>
      </c>
      <c r="B95" s="21" t="s">
        <v>95</v>
      </c>
      <c r="C95" s="14" t="s">
        <v>19</v>
      </c>
      <c r="D95" s="10"/>
      <c r="E95" s="35" t="s">
        <v>24</v>
      </c>
      <c r="F95" s="22"/>
      <c r="G95" s="19" t="s">
        <v>22</v>
      </c>
      <c r="H95" s="92"/>
      <c r="I95" s="87"/>
      <c r="J95" s="87"/>
      <c r="K95" s="87"/>
      <c r="L95" s="87"/>
      <c r="M95" s="87">
        <f t="shared" si="19"/>
        <v>0</v>
      </c>
      <c r="N95" s="87"/>
      <c r="O95" s="93"/>
      <c r="P95" s="93"/>
      <c r="Q95" s="90">
        <f t="shared" si="20"/>
        <v>0</v>
      </c>
      <c r="R95" s="20"/>
      <c r="S95" s="20"/>
      <c r="U95" s="20"/>
    </row>
    <row r="96" spans="1:21" s="3" customFormat="1" ht="15" customHeight="1">
      <c r="A96" s="10">
        <v>85</v>
      </c>
      <c r="B96" s="21" t="s">
        <v>96</v>
      </c>
      <c r="C96" s="14" t="s">
        <v>19</v>
      </c>
      <c r="D96" s="10"/>
      <c r="E96" s="35" t="s">
        <v>24</v>
      </c>
      <c r="F96" s="23"/>
      <c r="G96" s="19" t="s">
        <v>22</v>
      </c>
      <c r="H96" s="92">
        <v>3</v>
      </c>
      <c r="I96" s="87"/>
      <c r="J96" s="87"/>
      <c r="K96" s="87"/>
      <c r="L96" s="87"/>
      <c r="M96" s="87">
        <f t="shared" si="19"/>
        <v>0</v>
      </c>
      <c r="N96" s="87"/>
      <c r="O96" s="93"/>
      <c r="P96" s="93"/>
      <c r="Q96" s="90">
        <f t="shared" si="20"/>
        <v>0</v>
      </c>
      <c r="R96" s="20"/>
      <c r="S96" s="20"/>
      <c r="U96" s="20"/>
    </row>
    <row r="97" spans="1:1021" s="3" customFormat="1" ht="15" customHeight="1">
      <c r="A97" s="10">
        <v>86</v>
      </c>
      <c r="B97" s="29" t="s">
        <v>97</v>
      </c>
      <c r="C97" s="14"/>
      <c r="D97" s="10"/>
      <c r="E97" s="21"/>
      <c r="F97" s="22"/>
      <c r="G97" s="19" t="s">
        <v>25</v>
      </c>
      <c r="H97" s="80">
        <v>2</v>
      </c>
      <c r="I97" s="84"/>
      <c r="J97" s="84"/>
      <c r="K97" s="138"/>
      <c r="L97" s="138"/>
      <c r="M97" s="84"/>
      <c r="N97" s="84"/>
      <c r="O97" s="95"/>
      <c r="P97" s="95"/>
      <c r="Q97" s="84"/>
    </row>
    <row r="98" spans="1:1021" s="3" customFormat="1" ht="15" customHeight="1">
      <c r="A98" s="10">
        <v>87</v>
      </c>
      <c r="B98" s="21" t="s">
        <v>98</v>
      </c>
      <c r="C98" s="14" t="s">
        <v>19</v>
      </c>
      <c r="D98" s="10"/>
      <c r="E98" s="21" t="s">
        <v>46</v>
      </c>
      <c r="F98" s="23"/>
      <c r="G98" s="19" t="s">
        <v>22</v>
      </c>
      <c r="H98" s="92">
        <v>2</v>
      </c>
      <c r="I98" s="87"/>
      <c r="J98" s="87"/>
      <c r="K98" s="87"/>
      <c r="L98" s="87"/>
      <c r="M98" s="87">
        <f t="shared" ref="M98:M99" si="21">K98-L98</f>
        <v>0</v>
      </c>
      <c r="N98" s="87">
        <v>3</v>
      </c>
      <c r="O98" s="93">
        <v>3225.52</v>
      </c>
      <c r="P98" s="93">
        <v>3225.52</v>
      </c>
      <c r="Q98" s="90">
        <f t="shared" ref="Q98:Q99" si="22">O98-P98</f>
        <v>0</v>
      </c>
      <c r="R98" s="20"/>
      <c r="S98" s="20"/>
      <c r="U98" s="20"/>
    </row>
    <row r="99" spans="1:1021" s="3" customFormat="1" ht="15" customHeight="1">
      <c r="A99" s="10">
        <v>88</v>
      </c>
      <c r="B99" s="21" t="s">
        <v>99</v>
      </c>
      <c r="C99" s="14" t="s">
        <v>19</v>
      </c>
      <c r="D99" s="10"/>
      <c r="E99" s="21" t="s">
        <v>20</v>
      </c>
      <c r="F99" s="23"/>
      <c r="G99" s="19" t="s">
        <v>22</v>
      </c>
      <c r="H99" s="116">
        <v>1</v>
      </c>
      <c r="I99" s="123"/>
      <c r="J99" s="123"/>
      <c r="K99" s="149"/>
      <c r="L99" s="149"/>
      <c r="M99" s="87">
        <f t="shared" si="21"/>
        <v>0</v>
      </c>
      <c r="N99" s="123">
        <v>22</v>
      </c>
      <c r="O99" s="124">
        <f>8395.23+2535.31+31117.14</f>
        <v>42047.68</v>
      </c>
      <c r="P99" s="124">
        <f>8395.23+2535.31+31117.14</f>
        <v>42047.68</v>
      </c>
      <c r="Q99" s="90">
        <f t="shared" si="22"/>
        <v>0</v>
      </c>
      <c r="R99" s="20"/>
      <c r="S99" s="20"/>
      <c r="U99" s="20"/>
    </row>
    <row r="100" spans="1:1021" s="3" customFormat="1" ht="15" customHeight="1">
      <c r="A100" s="10">
        <v>89</v>
      </c>
      <c r="B100" s="21" t="s">
        <v>99</v>
      </c>
      <c r="C100" s="14" t="s">
        <v>19</v>
      </c>
      <c r="D100" s="10"/>
      <c r="E100" s="21" t="s">
        <v>20</v>
      </c>
      <c r="F100" s="22"/>
      <c r="G100" s="19" t="s">
        <v>21</v>
      </c>
      <c r="H100" s="80"/>
      <c r="I100" s="115"/>
      <c r="J100" s="127"/>
      <c r="K100" s="143"/>
      <c r="L100" s="143"/>
      <c r="M100" s="127"/>
      <c r="N100" s="83"/>
      <c r="O100" s="83"/>
      <c r="P100" s="83"/>
      <c r="Q100" s="84"/>
    </row>
    <row r="101" spans="1:1021" s="3" customFormat="1" ht="15" customHeight="1">
      <c r="A101" s="10">
        <v>90</v>
      </c>
      <c r="B101" s="29" t="s">
        <v>99</v>
      </c>
      <c r="C101" s="14"/>
      <c r="D101" s="10"/>
      <c r="E101" s="21"/>
      <c r="F101" s="22"/>
      <c r="G101" s="19" t="s">
        <v>47</v>
      </c>
      <c r="H101" s="80"/>
      <c r="I101" s="84"/>
      <c r="J101" s="84"/>
      <c r="K101" s="84"/>
      <c r="L101" s="84"/>
      <c r="M101" s="84"/>
      <c r="N101" s="84"/>
      <c r="O101" s="95"/>
      <c r="P101" s="95"/>
      <c r="Q101" s="150"/>
    </row>
    <row r="102" spans="1:1021" s="3" customFormat="1" ht="15" customHeight="1">
      <c r="A102" s="10">
        <v>91</v>
      </c>
      <c r="B102" s="21" t="s">
        <v>100</v>
      </c>
      <c r="C102" s="14" t="s">
        <v>19</v>
      </c>
      <c r="D102" s="10"/>
      <c r="E102" s="21" t="s">
        <v>24</v>
      </c>
      <c r="F102" s="23"/>
      <c r="G102" s="19" t="s">
        <v>22</v>
      </c>
      <c r="H102" s="92"/>
      <c r="I102" s="87"/>
      <c r="J102" s="87"/>
      <c r="K102" s="90"/>
      <c r="L102" s="90"/>
      <c r="M102" s="87">
        <f t="shared" ref="M102:M103" si="23">K102-L102</f>
        <v>0</v>
      </c>
      <c r="N102" s="87"/>
      <c r="O102" s="93"/>
      <c r="P102" s="93"/>
      <c r="Q102" s="90">
        <f t="shared" ref="Q102:Q103" si="24">O102-P102</f>
        <v>0</v>
      </c>
      <c r="R102" s="20"/>
      <c r="S102" s="20"/>
      <c r="U102" s="20"/>
    </row>
    <row r="103" spans="1:1021" s="3" customFormat="1" ht="15" customHeight="1">
      <c r="A103" s="10">
        <v>92</v>
      </c>
      <c r="B103" s="29" t="s">
        <v>101</v>
      </c>
      <c r="C103" s="14" t="s">
        <v>19</v>
      </c>
      <c r="D103" s="10"/>
      <c r="E103" s="21" t="s">
        <v>24</v>
      </c>
      <c r="F103" s="23"/>
      <c r="G103" s="19" t="s">
        <v>22</v>
      </c>
      <c r="H103" s="92">
        <v>1</v>
      </c>
      <c r="I103" s="87"/>
      <c r="J103" s="87"/>
      <c r="K103" s="90"/>
      <c r="L103" s="90"/>
      <c r="M103" s="87">
        <f t="shared" si="23"/>
        <v>0</v>
      </c>
      <c r="N103" s="87"/>
      <c r="O103" s="93"/>
      <c r="P103" s="93"/>
      <c r="Q103" s="90">
        <f t="shared" si="24"/>
        <v>0</v>
      </c>
      <c r="R103" s="20"/>
      <c r="S103" s="20"/>
      <c r="U103" s="20"/>
    </row>
    <row r="104" spans="1:1021" s="3" customFormat="1" ht="15" customHeight="1">
      <c r="A104" s="10">
        <v>93</v>
      </c>
      <c r="B104" s="29" t="s">
        <v>101</v>
      </c>
      <c r="C104" s="14" t="s">
        <v>19</v>
      </c>
      <c r="D104" s="10"/>
      <c r="E104" s="21" t="s">
        <v>24</v>
      </c>
      <c r="F104" s="22"/>
      <c r="G104" s="19" t="s">
        <v>25</v>
      </c>
      <c r="H104" s="80">
        <v>1</v>
      </c>
      <c r="I104" s="84"/>
      <c r="J104" s="84"/>
      <c r="K104" s="84"/>
      <c r="L104" s="84"/>
      <c r="M104" s="84"/>
      <c r="N104" s="84"/>
      <c r="O104" s="95"/>
      <c r="P104" s="95"/>
      <c r="Q104" s="84"/>
    </row>
    <row r="105" spans="1:1021" s="3" customFormat="1" ht="15" customHeight="1">
      <c r="A105" s="10">
        <v>94</v>
      </c>
      <c r="B105" s="29" t="s">
        <v>102</v>
      </c>
      <c r="C105" s="14"/>
      <c r="D105" s="10"/>
      <c r="E105" s="21"/>
      <c r="F105" s="22"/>
      <c r="G105" s="19" t="s">
        <v>22</v>
      </c>
      <c r="H105" s="92"/>
      <c r="I105" s="87"/>
      <c r="J105" s="87"/>
      <c r="K105" s="87"/>
      <c r="L105" s="87"/>
      <c r="M105" s="87">
        <f>K105-L105</f>
        <v>0</v>
      </c>
      <c r="N105" s="146"/>
      <c r="O105" s="146"/>
      <c r="P105" s="146"/>
      <c r="Q105" s="90">
        <f>O105-P105</f>
        <v>0</v>
      </c>
      <c r="R105" s="20"/>
      <c r="S105" s="20"/>
      <c r="U105" s="20"/>
    </row>
    <row r="106" spans="1:1021" s="3" customFormat="1" ht="15" customHeight="1">
      <c r="A106" s="10">
        <v>95</v>
      </c>
      <c r="B106" s="29" t="s">
        <v>103</v>
      </c>
      <c r="C106" s="14"/>
      <c r="D106" s="10"/>
      <c r="E106" s="21"/>
      <c r="F106" s="22"/>
      <c r="G106" s="19" t="s">
        <v>25</v>
      </c>
      <c r="H106" s="92"/>
      <c r="I106" s="87"/>
      <c r="J106" s="87"/>
      <c r="K106" s="87"/>
      <c r="L106" s="87"/>
      <c r="M106" s="87"/>
      <c r="N106" s="146"/>
      <c r="O106" s="147"/>
      <c r="P106" s="147"/>
      <c r="Q106" s="90"/>
      <c r="R106" s="18"/>
    </row>
    <row r="107" spans="1:1021" s="3" customFormat="1" ht="15" customHeight="1">
      <c r="A107" s="10">
        <v>96</v>
      </c>
      <c r="B107" s="21" t="s">
        <v>102</v>
      </c>
      <c r="C107" s="14"/>
      <c r="D107" s="10"/>
      <c r="E107" s="21"/>
      <c r="F107" s="22"/>
      <c r="G107" s="19" t="s">
        <v>25</v>
      </c>
      <c r="H107" s="80"/>
      <c r="I107" s="104"/>
      <c r="J107" s="104"/>
      <c r="K107" s="104"/>
      <c r="L107" s="104"/>
      <c r="M107" s="104"/>
      <c r="N107" s="104"/>
      <c r="O107" s="121"/>
      <c r="P107" s="121"/>
      <c r="Q107" s="104"/>
    </row>
    <row r="108" spans="1:1021" s="18" customFormat="1" ht="15" customHeight="1">
      <c r="A108" s="10">
        <v>97</v>
      </c>
      <c r="B108" s="36" t="s">
        <v>104</v>
      </c>
      <c r="C108" s="14"/>
      <c r="D108" s="38"/>
      <c r="E108" s="21"/>
      <c r="F108" s="23"/>
      <c r="G108" s="19" t="s">
        <v>22</v>
      </c>
      <c r="H108" s="151">
        <v>4</v>
      </c>
      <c r="I108" s="146"/>
      <c r="J108" s="146"/>
      <c r="K108" s="146"/>
      <c r="L108" s="146"/>
      <c r="M108" s="87">
        <f>K108-L108</f>
        <v>0</v>
      </c>
      <c r="N108" s="146"/>
      <c r="O108" s="147"/>
      <c r="P108" s="147"/>
      <c r="Q108" s="90">
        <f>O108-P108</f>
        <v>0</v>
      </c>
      <c r="R108" s="20"/>
      <c r="S108" s="20"/>
      <c r="T108" s="3"/>
      <c r="U108" s="20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</row>
    <row r="109" spans="1:1021" s="3" customFormat="1" ht="15" customHeight="1">
      <c r="A109" s="10">
        <v>98</v>
      </c>
      <c r="B109" s="21" t="s">
        <v>104</v>
      </c>
      <c r="C109" s="14"/>
      <c r="D109" s="10"/>
      <c r="E109" s="21"/>
      <c r="F109" s="22"/>
      <c r="G109" s="19" t="s">
        <v>25</v>
      </c>
      <c r="H109" s="80">
        <v>2</v>
      </c>
      <c r="I109" s="84"/>
      <c r="J109" s="84"/>
      <c r="K109" s="138"/>
      <c r="L109" s="138"/>
      <c r="M109" s="84"/>
      <c r="N109" s="84"/>
      <c r="O109" s="95"/>
      <c r="P109" s="95"/>
      <c r="Q109" s="138"/>
      <c r="R109" s="18"/>
    </row>
    <row r="110" spans="1:1021" s="3" customFormat="1" ht="15" customHeight="1">
      <c r="A110" s="10">
        <v>99</v>
      </c>
      <c r="B110" s="21" t="s">
        <v>105</v>
      </c>
      <c r="C110" s="14" t="s">
        <v>19</v>
      </c>
      <c r="D110" s="10"/>
      <c r="E110" s="21" t="s">
        <v>24</v>
      </c>
      <c r="F110" s="22"/>
      <c r="G110" s="19" t="s">
        <v>22</v>
      </c>
      <c r="H110" s="92">
        <v>3</v>
      </c>
      <c r="I110" s="87"/>
      <c r="J110" s="87"/>
      <c r="K110" s="90"/>
      <c r="L110" s="90"/>
      <c r="M110" s="87">
        <f>K110-L110</f>
        <v>0</v>
      </c>
      <c r="N110" s="87"/>
      <c r="O110" s="93"/>
      <c r="P110" s="93"/>
      <c r="Q110" s="90">
        <f>O110-P110</f>
        <v>0</v>
      </c>
      <c r="R110" s="20"/>
      <c r="S110" s="20"/>
      <c r="U110" s="20"/>
    </row>
    <row r="111" spans="1:1021" s="3" customFormat="1" ht="15" customHeight="1">
      <c r="A111" s="10">
        <v>100</v>
      </c>
      <c r="B111" s="21" t="s">
        <v>105</v>
      </c>
      <c r="C111" s="14" t="s">
        <v>19</v>
      </c>
      <c r="D111" s="10"/>
      <c r="E111" s="21" t="s">
        <v>24</v>
      </c>
      <c r="F111" s="22"/>
      <c r="G111" s="19" t="s">
        <v>25</v>
      </c>
      <c r="H111" s="80"/>
      <c r="I111" s="104"/>
      <c r="J111" s="104"/>
      <c r="K111" s="104"/>
      <c r="L111" s="104"/>
      <c r="M111" s="104"/>
      <c r="N111" s="104"/>
      <c r="O111" s="121"/>
      <c r="P111" s="121"/>
      <c r="Q111" s="104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18"/>
      <c r="LP111" s="18"/>
      <c r="LQ111" s="18"/>
      <c r="LR111" s="18"/>
      <c r="LS111" s="18"/>
      <c r="LT111" s="18"/>
      <c r="LU111" s="18"/>
      <c r="LV111" s="18"/>
      <c r="LW111" s="18"/>
      <c r="LX111" s="18"/>
      <c r="LY111" s="18"/>
      <c r="LZ111" s="18"/>
      <c r="MA111" s="18"/>
      <c r="MB111" s="18"/>
      <c r="MC111" s="18"/>
      <c r="MD111" s="18"/>
      <c r="ME111" s="18"/>
      <c r="MF111" s="18"/>
      <c r="MG111" s="18"/>
      <c r="MH111" s="18"/>
      <c r="MI111" s="18"/>
      <c r="MJ111" s="18"/>
      <c r="MK111" s="18"/>
      <c r="ML111" s="18"/>
      <c r="MM111" s="18"/>
      <c r="MN111" s="18"/>
      <c r="MO111" s="18"/>
      <c r="MP111" s="18"/>
      <c r="MQ111" s="18"/>
      <c r="MR111" s="18"/>
      <c r="MS111" s="18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8"/>
      <c r="NX111" s="18"/>
      <c r="NY111" s="18"/>
      <c r="NZ111" s="18"/>
      <c r="OA111" s="18"/>
      <c r="OB111" s="18"/>
      <c r="OC111" s="18"/>
      <c r="OD111" s="18"/>
      <c r="OE111" s="18"/>
      <c r="OF111" s="18"/>
      <c r="OG111" s="18"/>
      <c r="OH111" s="18"/>
      <c r="OI111" s="18"/>
      <c r="OJ111" s="18"/>
      <c r="OK111" s="18"/>
      <c r="OL111" s="18"/>
      <c r="OM111" s="18"/>
      <c r="ON111" s="18"/>
      <c r="OO111" s="18"/>
      <c r="OP111" s="18"/>
      <c r="OQ111" s="18"/>
      <c r="OR111" s="18"/>
      <c r="OS111" s="18"/>
      <c r="OT111" s="18"/>
      <c r="OU111" s="18"/>
      <c r="OV111" s="18"/>
      <c r="OW111" s="18"/>
      <c r="OX111" s="18"/>
      <c r="OY111" s="18"/>
      <c r="OZ111" s="18"/>
      <c r="PA111" s="18"/>
      <c r="PB111" s="18"/>
      <c r="PC111" s="18"/>
      <c r="PD111" s="18"/>
      <c r="PE111" s="18"/>
      <c r="PF111" s="18"/>
      <c r="PG111" s="18"/>
      <c r="PH111" s="18"/>
      <c r="PI111" s="18"/>
      <c r="PJ111" s="18"/>
      <c r="PK111" s="18"/>
      <c r="PL111" s="18"/>
      <c r="PM111" s="18"/>
      <c r="PN111" s="18"/>
      <c r="PO111" s="18"/>
      <c r="PP111" s="18"/>
      <c r="PQ111" s="18"/>
      <c r="PR111" s="18"/>
      <c r="PS111" s="18"/>
      <c r="PT111" s="18"/>
      <c r="PU111" s="18"/>
      <c r="PV111" s="18"/>
      <c r="PW111" s="18"/>
      <c r="PX111" s="18"/>
      <c r="PY111" s="18"/>
      <c r="PZ111" s="18"/>
      <c r="QA111" s="18"/>
      <c r="QB111" s="18"/>
      <c r="QC111" s="18"/>
      <c r="QD111" s="18"/>
      <c r="QE111" s="18"/>
      <c r="QF111" s="18"/>
      <c r="QG111" s="18"/>
      <c r="QH111" s="18"/>
      <c r="QI111" s="18"/>
      <c r="QJ111" s="18"/>
      <c r="QK111" s="18"/>
      <c r="QL111" s="18"/>
      <c r="QM111" s="18"/>
      <c r="QN111" s="18"/>
      <c r="QO111" s="18"/>
      <c r="QP111" s="18"/>
      <c r="QQ111" s="18"/>
      <c r="QR111" s="18"/>
      <c r="QS111" s="18"/>
      <c r="QT111" s="18"/>
      <c r="QU111" s="18"/>
      <c r="QV111" s="18"/>
      <c r="QW111" s="18"/>
      <c r="QX111" s="18"/>
      <c r="QY111" s="18"/>
      <c r="QZ111" s="18"/>
      <c r="RA111" s="18"/>
      <c r="RB111" s="18"/>
      <c r="RC111" s="18"/>
      <c r="RD111" s="18"/>
      <c r="RE111" s="18"/>
      <c r="RF111" s="18"/>
      <c r="RG111" s="18"/>
      <c r="RH111" s="18"/>
      <c r="RI111" s="18"/>
      <c r="RJ111" s="18"/>
      <c r="RK111" s="18"/>
      <c r="RL111" s="18"/>
      <c r="RM111" s="18"/>
      <c r="RN111" s="18"/>
      <c r="RO111" s="18"/>
      <c r="RP111" s="18"/>
      <c r="RQ111" s="18"/>
      <c r="RR111" s="18"/>
      <c r="RS111" s="18"/>
      <c r="RT111" s="18"/>
      <c r="RU111" s="18"/>
      <c r="RV111" s="18"/>
      <c r="RW111" s="18"/>
      <c r="RX111" s="18"/>
      <c r="RY111" s="18"/>
      <c r="RZ111" s="18"/>
      <c r="SA111" s="18"/>
      <c r="SB111" s="18"/>
      <c r="SC111" s="18"/>
      <c r="SD111" s="18"/>
      <c r="SE111" s="18"/>
      <c r="SF111" s="18"/>
      <c r="SG111" s="18"/>
      <c r="SH111" s="18"/>
      <c r="SI111" s="18"/>
      <c r="SJ111" s="18"/>
      <c r="SK111" s="18"/>
      <c r="SL111" s="18"/>
      <c r="SM111" s="18"/>
      <c r="SN111" s="18"/>
      <c r="SO111" s="18"/>
      <c r="SP111" s="18"/>
      <c r="SQ111" s="18"/>
      <c r="SR111" s="18"/>
      <c r="SS111" s="18"/>
      <c r="ST111" s="18"/>
      <c r="SU111" s="18"/>
      <c r="SV111" s="18"/>
      <c r="SW111" s="18"/>
      <c r="SX111" s="18"/>
      <c r="SY111" s="18"/>
      <c r="SZ111" s="18"/>
      <c r="TA111" s="18"/>
      <c r="TB111" s="18"/>
      <c r="TC111" s="18"/>
      <c r="TD111" s="18"/>
      <c r="TE111" s="18"/>
      <c r="TF111" s="18"/>
      <c r="TG111" s="18"/>
      <c r="TH111" s="18"/>
      <c r="TI111" s="18"/>
      <c r="TJ111" s="18"/>
      <c r="TK111" s="18"/>
      <c r="TL111" s="18"/>
      <c r="TM111" s="18"/>
      <c r="TN111" s="18"/>
      <c r="TO111" s="18"/>
      <c r="TP111" s="18"/>
      <c r="TQ111" s="18"/>
      <c r="TR111" s="18"/>
      <c r="TS111" s="18"/>
      <c r="TT111" s="18"/>
      <c r="TU111" s="18"/>
      <c r="TV111" s="18"/>
      <c r="TW111" s="18"/>
      <c r="TX111" s="18"/>
      <c r="TY111" s="18"/>
      <c r="TZ111" s="18"/>
      <c r="UA111" s="18"/>
      <c r="UB111" s="18"/>
      <c r="UC111" s="18"/>
      <c r="UD111" s="18"/>
      <c r="UE111" s="18"/>
      <c r="UF111" s="18"/>
      <c r="UG111" s="18"/>
      <c r="UH111" s="18"/>
      <c r="UI111" s="18"/>
      <c r="UJ111" s="18"/>
      <c r="UK111" s="18"/>
      <c r="UL111" s="18"/>
      <c r="UM111" s="18"/>
      <c r="UN111" s="18"/>
      <c r="UO111" s="18"/>
      <c r="UP111" s="18"/>
      <c r="UQ111" s="18"/>
      <c r="UR111" s="18"/>
      <c r="US111" s="18"/>
      <c r="UT111" s="18"/>
      <c r="UU111" s="18"/>
      <c r="UV111" s="18"/>
      <c r="UW111" s="18"/>
      <c r="UX111" s="18"/>
      <c r="UY111" s="18"/>
      <c r="UZ111" s="18"/>
      <c r="VA111" s="18"/>
      <c r="VB111" s="18"/>
      <c r="VC111" s="18"/>
      <c r="VD111" s="18"/>
      <c r="VE111" s="18"/>
      <c r="VF111" s="18"/>
      <c r="VG111" s="18"/>
      <c r="VH111" s="18"/>
      <c r="VI111" s="18"/>
      <c r="VJ111" s="18"/>
      <c r="VK111" s="18"/>
      <c r="VL111" s="18"/>
      <c r="VM111" s="18"/>
      <c r="VN111" s="18"/>
      <c r="VO111" s="18"/>
      <c r="VP111" s="18"/>
      <c r="VQ111" s="18"/>
      <c r="VR111" s="18"/>
      <c r="VS111" s="18"/>
      <c r="VT111" s="18"/>
      <c r="VU111" s="18"/>
      <c r="VV111" s="18"/>
      <c r="VW111" s="18"/>
      <c r="VX111" s="18"/>
      <c r="VY111" s="18"/>
      <c r="VZ111" s="18"/>
      <c r="WA111" s="18"/>
      <c r="WB111" s="18"/>
      <c r="WC111" s="18"/>
      <c r="WD111" s="18"/>
      <c r="WE111" s="18"/>
      <c r="WF111" s="18"/>
      <c r="WG111" s="18"/>
      <c r="WH111" s="18"/>
      <c r="WI111" s="18"/>
      <c r="WJ111" s="18"/>
      <c r="WK111" s="18"/>
      <c r="WL111" s="18"/>
      <c r="WM111" s="18"/>
      <c r="WN111" s="18"/>
      <c r="WO111" s="18"/>
      <c r="WP111" s="18"/>
      <c r="WQ111" s="18"/>
      <c r="WR111" s="18"/>
      <c r="WS111" s="18"/>
      <c r="WT111" s="18"/>
      <c r="WU111" s="18"/>
      <c r="WV111" s="18"/>
      <c r="WW111" s="18"/>
      <c r="WX111" s="18"/>
      <c r="WY111" s="18"/>
      <c r="WZ111" s="18"/>
      <c r="XA111" s="18"/>
      <c r="XB111" s="18"/>
      <c r="XC111" s="18"/>
      <c r="XD111" s="18"/>
      <c r="XE111" s="18"/>
      <c r="XF111" s="18"/>
      <c r="XG111" s="18"/>
      <c r="XH111" s="18"/>
      <c r="XI111" s="18"/>
      <c r="XJ111" s="18"/>
      <c r="XK111" s="18"/>
      <c r="XL111" s="18"/>
      <c r="XM111" s="18"/>
      <c r="XN111" s="18"/>
      <c r="XO111" s="18"/>
      <c r="XP111" s="18"/>
      <c r="XQ111" s="18"/>
      <c r="XR111" s="18"/>
      <c r="XS111" s="18"/>
      <c r="XT111" s="18"/>
      <c r="XU111" s="18"/>
      <c r="XV111" s="18"/>
      <c r="XW111" s="18"/>
      <c r="XX111" s="18"/>
      <c r="XY111" s="18"/>
      <c r="XZ111" s="18"/>
      <c r="YA111" s="18"/>
      <c r="YB111" s="18"/>
      <c r="YC111" s="18"/>
      <c r="YD111" s="18"/>
      <c r="YE111" s="18"/>
      <c r="YF111" s="18"/>
      <c r="YG111" s="18"/>
      <c r="YH111" s="18"/>
      <c r="YI111" s="18"/>
      <c r="YJ111" s="18"/>
      <c r="YK111" s="18"/>
      <c r="YL111" s="18"/>
      <c r="YM111" s="18"/>
      <c r="YN111" s="18"/>
      <c r="YO111" s="18"/>
      <c r="YP111" s="18"/>
      <c r="YQ111" s="18"/>
      <c r="YR111" s="18"/>
      <c r="YS111" s="18"/>
      <c r="YT111" s="18"/>
      <c r="YU111" s="18"/>
      <c r="YV111" s="18"/>
      <c r="YW111" s="18"/>
      <c r="YX111" s="18"/>
      <c r="YY111" s="18"/>
      <c r="YZ111" s="18"/>
      <c r="ZA111" s="18"/>
      <c r="ZB111" s="18"/>
      <c r="ZC111" s="18"/>
      <c r="ZD111" s="18"/>
      <c r="ZE111" s="18"/>
      <c r="ZF111" s="18"/>
      <c r="ZG111" s="18"/>
      <c r="ZH111" s="18"/>
      <c r="ZI111" s="18"/>
      <c r="ZJ111" s="18"/>
      <c r="ZK111" s="18"/>
      <c r="ZL111" s="18"/>
      <c r="ZM111" s="18"/>
      <c r="ZN111" s="18"/>
      <c r="ZO111" s="18"/>
      <c r="ZP111" s="18"/>
      <c r="ZQ111" s="18"/>
      <c r="ZR111" s="18"/>
      <c r="ZS111" s="18"/>
      <c r="ZT111" s="18"/>
      <c r="ZU111" s="18"/>
      <c r="ZV111" s="18"/>
      <c r="ZW111" s="18"/>
      <c r="ZX111" s="18"/>
      <c r="ZY111" s="18"/>
      <c r="ZZ111" s="18"/>
      <c r="AAA111" s="18"/>
      <c r="AAB111" s="18"/>
      <c r="AAC111" s="18"/>
      <c r="AAD111" s="18"/>
      <c r="AAE111" s="18"/>
      <c r="AAF111" s="18"/>
      <c r="AAG111" s="18"/>
      <c r="AAH111" s="18"/>
      <c r="AAI111" s="18"/>
      <c r="AAJ111" s="18"/>
      <c r="AAK111" s="18"/>
      <c r="AAL111" s="18"/>
      <c r="AAM111" s="18"/>
      <c r="AAN111" s="18"/>
      <c r="AAO111" s="18"/>
      <c r="AAP111" s="18"/>
      <c r="AAQ111" s="18"/>
      <c r="AAR111" s="18"/>
      <c r="AAS111" s="18"/>
      <c r="AAT111" s="18"/>
      <c r="AAU111" s="18"/>
      <c r="AAV111" s="18"/>
      <c r="AAW111" s="18"/>
      <c r="AAX111" s="18"/>
      <c r="AAY111" s="18"/>
      <c r="AAZ111" s="18"/>
      <c r="ABA111" s="18"/>
      <c r="ABB111" s="18"/>
      <c r="ABC111" s="18"/>
      <c r="ABD111" s="18"/>
      <c r="ABE111" s="18"/>
      <c r="ABF111" s="18"/>
      <c r="ABG111" s="18"/>
      <c r="ABH111" s="18"/>
      <c r="ABI111" s="18"/>
      <c r="ABJ111" s="18"/>
      <c r="ABK111" s="18"/>
      <c r="ABL111" s="18"/>
      <c r="ABM111" s="18"/>
      <c r="ABN111" s="18"/>
      <c r="ABO111" s="18"/>
      <c r="ABP111" s="18"/>
      <c r="ABQ111" s="18"/>
      <c r="ABR111" s="18"/>
      <c r="ABS111" s="18"/>
      <c r="ABT111" s="18"/>
      <c r="ABU111" s="18"/>
      <c r="ABV111" s="18"/>
      <c r="ABW111" s="18"/>
      <c r="ABX111" s="18"/>
      <c r="ABY111" s="18"/>
      <c r="ABZ111" s="18"/>
      <c r="ACA111" s="18"/>
      <c r="ACB111" s="18"/>
      <c r="ACC111" s="18"/>
      <c r="ACD111" s="18"/>
      <c r="ACE111" s="18"/>
      <c r="ACF111" s="18"/>
      <c r="ACG111" s="18"/>
      <c r="ACH111" s="18"/>
      <c r="ACI111" s="18"/>
      <c r="ACJ111" s="18"/>
      <c r="ACK111" s="18"/>
      <c r="ACL111" s="18"/>
      <c r="ACM111" s="18"/>
      <c r="ACN111" s="18"/>
      <c r="ACO111" s="18"/>
      <c r="ACP111" s="18"/>
      <c r="ACQ111" s="18"/>
      <c r="ACR111" s="18"/>
      <c r="ACS111" s="18"/>
      <c r="ACT111" s="18"/>
      <c r="ACU111" s="18"/>
      <c r="ACV111" s="18"/>
      <c r="ACW111" s="18"/>
      <c r="ACX111" s="18"/>
      <c r="ACY111" s="18"/>
      <c r="ACZ111" s="18"/>
      <c r="ADA111" s="18"/>
      <c r="ADB111" s="18"/>
      <c r="ADC111" s="18"/>
      <c r="ADD111" s="18"/>
      <c r="ADE111" s="18"/>
      <c r="ADF111" s="18"/>
      <c r="ADG111" s="18"/>
      <c r="ADH111" s="18"/>
      <c r="ADI111" s="18"/>
      <c r="ADJ111" s="18"/>
      <c r="ADK111" s="18"/>
      <c r="ADL111" s="18"/>
      <c r="ADM111" s="18"/>
      <c r="ADN111" s="18"/>
      <c r="ADO111" s="18"/>
      <c r="ADP111" s="18"/>
      <c r="ADQ111" s="18"/>
      <c r="ADR111" s="18"/>
      <c r="ADS111" s="18"/>
      <c r="ADT111" s="18"/>
      <c r="ADU111" s="18"/>
      <c r="ADV111" s="18"/>
      <c r="ADW111" s="18"/>
      <c r="ADX111" s="18"/>
      <c r="ADY111" s="18"/>
      <c r="ADZ111" s="18"/>
      <c r="AEA111" s="18"/>
      <c r="AEB111" s="18"/>
      <c r="AEC111" s="18"/>
      <c r="AED111" s="18"/>
      <c r="AEE111" s="18"/>
      <c r="AEF111" s="18"/>
      <c r="AEG111" s="18"/>
      <c r="AEH111" s="18"/>
      <c r="AEI111" s="18"/>
      <c r="AEJ111" s="18"/>
      <c r="AEK111" s="18"/>
      <c r="AEL111" s="18"/>
      <c r="AEM111" s="18"/>
      <c r="AEN111" s="18"/>
      <c r="AEO111" s="18"/>
      <c r="AEP111" s="18"/>
      <c r="AEQ111" s="18"/>
      <c r="AER111" s="18"/>
      <c r="AES111" s="18"/>
      <c r="AET111" s="18"/>
      <c r="AEU111" s="18"/>
      <c r="AEV111" s="18"/>
      <c r="AEW111" s="18"/>
      <c r="AEX111" s="18"/>
      <c r="AEY111" s="18"/>
      <c r="AEZ111" s="18"/>
      <c r="AFA111" s="18"/>
      <c r="AFB111" s="18"/>
      <c r="AFC111" s="18"/>
      <c r="AFD111" s="18"/>
      <c r="AFE111" s="18"/>
      <c r="AFF111" s="18"/>
      <c r="AFG111" s="18"/>
      <c r="AFH111" s="18"/>
      <c r="AFI111" s="18"/>
      <c r="AFJ111" s="18"/>
      <c r="AFK111" s="18"/>
      <c r="AFL111" s="18"/>
      <c r="AFM111" s="18"/>
      <c r="AFN111" s="18"/>
      <c r="AFO111" s="18"/>
      <c r="AFP111" s="18"/>
      <c r="AFQ111" s="18"/>
      <c r="AFR111" s="18"/>
      <c r="AFS111" s="18"/>
      <c r="AFT111" s="18"/>
      <c r="AFU111" s="18"/>
      <c r="AFV111" s="18"/>
      <c r="AFW111" s="18"/>
      <c r="AFX111" s="18"/>
      <c r="AFY111" s="18"/>
      <c r="AFZ111" s="18"/>
      <c r="AGA111" s="18"/>
      <c r="AGB111" s="18"/>
      <c r="AGC111" s="18"/>
      <c r="AGD111" s="18"/>
      <c r="AGE111" s="18"/>
      <c r="AGF111" s="18"/>
      <c r="AGG111" s="18"/>
      <c r="AGH111" s="18"/>
      <c r="AGI111" s="18"/>
      <c r="AGJ111" s="18"/>
      <c r="AGK111" s="18"/>
      <c r="AGL111" s="18"/>
      <c r="AGM111" s="18"/>
      <c r="AGN111" s="18"/>
      <c r="AGO111" s="18"/>
      <c r="AGP111" s="18"/>
      <c r="AGQ111" s="18"/>
      <c r="AGR111" s="18"/>
      <c r="AGS111" s="18"/>
      <c r="AGT111" s="18"/>
      <c r="AGU111" s="18"/>
      <c r="AGV111" s="18"/>
      <c r="AGW111" s="18"/>
      <c r="AGX111" s="18"/>
      <c r="AGY111" s="18"/>
      <c r="AGZ111" s="18"/>
      <c r="AHA111" s="18"/>
      <c r="AHB111" s="18"/>
      <c r="AHC111" s="18"/>
      <c r="AHD111" s="18"/>
      <c r="AHE111" s="18"/>
      <c r="AHF111" s="18"/>
      <c r="AHG111" s="18"/>
      <c r="AHH111" s="18"/>
      <c r="AHI111" s="18"/>
      <c r="AHJ111" s="18"/>
      <c r="AHK111" s="18"/>
      <c r="AHL111" s="18"/>
      <c r="AHM111" s="18"/>
      <c r="AHN111" s="18"/>
      <c r="AHO111" s="18"/>
      <c r="AHP111" s="18"/>
      <c r="AHQ111" s="18"/>
      <c r="AHR111" s="18"/>
      <c r="AHS111" s="18"/>
      <c r="AHT111" s="18"/>
      <c r="AHU111" s="18"/>
      <c r="AHV111" s="18"/>
      <c r="AHW111" s="18"/>
      <c r="AHX111" s="18"/>
      <c r="AHY111" s="18"/>
      <c r="AHZ111" s="18"/>
      <c r="AIA111" s="18"/>
      <c r="AIB111" s="18"/>
      <c r="AIC111" s="18"/>
      <c r="AID111" s="18"/>
      <c r="AIE111" s="18"/>
      <c r="AIF111" s="18"/>
      <c r="AIG111" s="18"/>
      <c r="AIH111" s="18"/>
      <c r="AII111" s="18"/>
      <c r="AIJ111" s="18"/>
      <c r="AIK111" s="18"/>
      <c r="AIL111" s="18"/>
      <c r="AIM111" s="18"/>
      <c r="AIN111" s="18"/>
      <c r="AIO111" s="18"/>
      <c r="AIP111" s="18"/>
      <c r="AIQ111" s="18"/>
      <c r="AIR111" s="18"/>
      <c r="AIS111" s="18"/>
      <c r="AIT111" s="18"/>
      <c r="AIU111" s="18"/>
      <c r="AIV111" s="18"/>
      <c r="AIW111" s="18"/>
      <c r="AIX111" s="18"/>
      <c r="AIY111" s="18"/>
      <c r="AIZ111" s="18"/>
      <c r="AJA111" s="18"/>
      <c r="AJB111" s="18"/>
      <c r="AJC111" s="18"/>
      <c r="AJD111" s="18"/>
      <c r="AJE111" s="18"/>
      <c r="AJF111" s="18"/>
      <c r="AJG111" s="18"/>
      <c r="AJH111" s="18"/>
      <c r="AJI111" s="18"/>
      <c r="AJJ111" s="18"/>
      <c r="AJK111" s="18"/>
      <c r="AJL111" s="18"/>
      <c r="AJM111" s="18"/>
      <c r="AJN111" s="18"/>
      <c r="AJO111" s="18"/>
      <c r="AJP111" s="18"/>
      <c r="AJQ111" s="18"/>
      <c r="AJR111" s="18"/>
      <c r="AJS111" s="18"/>
      <c r="AJT111" s="18"/>
      <c r="AJU111" s="18"/>
      <c r="AJV111" s="18"/>
      <c r="AJW111" s="18"/>
      <c r="AJX111" s="18"/>
      <c r="AJY111" s="18"/>
      <c r="AJZ111" s="18"/>
      <c r="AKA111" s="18"/>
      <c r="AKB111" s="18"/>
      <c r="AKC111" s="18"/>
      <c r="AKD111" s="18"/>
      <c r="AKE111" s="18"/>
      <c r="AKF111" s="18"/>
      <c r="AKG111" s="18"/>
      <c r="AKH111" s="18"/>
      <c r="AKI111" s="18"/>
      <c r="AKJ111" s="18"/>
      <c r="AKK111" s="18"/>
      <c r="AKL111" s="18"/>
      <c r="AKM111" s="18"/>
      <c r="AKN111" s="18"/>
      <c r="AKO111" s="18"/>
      <c r="AKP111" s="18"/>
      <c r="AKQ111" s="18"/>
      <c r="AKR111" s="18"/>
      <c r="AKS111" s="18"/>
      <c r="AKT111" s="18"/>
      <c r="AKU111" s="18"/>
      <c r="AKV111" s="18"/>
      <c r="AKW111" s="18"/>
      <c r="AKX111" s="18"/>
      <c r="AKY111" s="18"/>
      <c r="AKZ111" s="18"/>
      <c r="ALA111" s="18"/>
      <c r="ALB111" s="18"/>
      <c r="ALC111" s="18"/>
      <c r="ALD111" s="18"/>
      <c r="ALE111" s="18"/>
      <c r="ALF111" s="18"/>
      <c r="ALG111" s="18"/>
      <c r="ALH111" s="18"/>
      <c r="ALI111" s="18"/>
      <c r="ALJ111" s="18"/>
      <c r="ALK111" s="18"/>
      <c r="ALL111" s="18"/>
      <c r="ALM111" s="18"/>
      <c r="ALN111" s="18"/>
      <c r="ALO111" s="18"/>
      <c r="ALP111" s="18"/>
      <c r="ALQ111" s="18"/>
      <c r="ALR111" s="18"/>
      <c r="ALS111" s="18"/>
      <c r="ALT111" s="18"/>
      <c r="ALU111" s="18"/>
      <c r="ALV111" s="18"/>
      <c r="ALW111" s="18"/>
      <c r="ALX111" s="18"/>
      <c r="ALY111" s="18"/>
      <c r="ALZ111" s="18"/>
      <c r="AMA111" s="18"/>
      <c r="AMB111" s="18"/>
      <c r="AMC111" s="18"/>
      <c r="AMD111" s="18"/>
      <c r="AME111" s="18"/>
      <c r="AMF111" s="18"/>
      <c r="AMG111" s="18"/>
    </row>
    <row r="112" spans="1:1021" s="3" customFormat="1" ht="15" customHeight="1">
      <c r="A112" s="10">
        <v>101</v>
      </c>
      <c r="B112" s="21" t="s">
        <v>106</v>
      </c>
      <c r="C112" s="14" t="s">
        <v>19</v>
      </c>
      <c r="D112" s="10"/>
      <c r="E112" s="21" t="s">
        <v>24</v>
      </c>
      <c r="F112" s="23"/>
      <c r="G112" s="19" t="s">
        <v>22</v>
      </c>
      <c r="H112" s="92">
        <v>2</v>
      </c>
      <c r="I112" s="87"/>
      <c r="J112" s="87"/>
      <c r="K112" s="87"/>
      <c r="L112" s="87"/>
      <c r="M112" s="87">
        <f>K112-L112</f>
        <v>0</v>
      </c>
      <c r="N112" s="87"/>
      <c r="O112" s="93"/>
      <c r="P112" s="93"/>
      <c r="Q112" s="90">
        <f>O112-P112</f>
        <v>0</v>
      </c>
      <c r="R112" s="20"/>
      <c r="S112" s="20"/>
      <c r="U112" s="20"/>
    </row>
    <row r="113" spans="1:21" s="3" customFormat="1" ht="15" customHeight="1">
      <c r="A113" s="10">
        <v>102</v>
      </c>
      <c r="B113" s="21" t="s">
        <v>107</v>
      </c>
      <c r="C113" s="14" t="s">
        <v>19</v>
      </c>
      <c r="D113" s="10"/>
      <c r="E113" s="21" t="s">
        <v>24</v>
      </c>
      <c r="F113" s="22"/>
      <c r="G113" s="19" t="s">
        <v>25</v>
      </c>
      <c r="H113" s="96"/>
      <c r="I113" s="97"/>
      <c r="J113" s="97"/>
      <c r="K113" s="97"/>
      <c r="L113" s="97"/>
      <c r="M113" s="84"/>
      <c r="N113" s="97"/>
      <c r="O113" s="128"/>
      <c r="P113" s="128"/>
      <c r="Q113" s="84"/>
      <c r="R113" s="18"/>
    </row>
    <row r="114" spans="1:21" s="3" customFormat="1" ht="15" customHeight="1">
      <c r="A114" s="10">
        <v>103</v>
      </c>
      <c r="B114" s="21" t="s">
        <v>108</v>
      </c>
      <c r="C114" s="14" t="s">
        <v>19</v>
      </c>
      <c r="D114" s="10"/>
      <c r="E114" s="21" t="s">
        <v>20</v>
      </c>
      <c r="F114" s="23"/>
      <c r="G114" s="19" t="s">
        <v>22</v>
      </c>
      <c r="H114" s="92">
        <v>4</v>
      </c>
      <c r="I114" s="87"/>
      <c r="J114" s="87"/>
      <c r="K114" s="87"/>
      <c r="L114" s="87"/>
      <c r="M114" s="87">
        <f>K114-L114</f>
        <v>0</v>
      </c>
      <c r="N114" s="87"/>
      <c r="O114" s="87"/>
      <c r="P114" s="87"/>
      <c r="Q114" s="90">
        <f>O114-P114</f>
        <v>0</v>
      </c>
      <c r="R114" s="20"/>
      <c r="S114" s="20"/>
      <c r="U114" s="20"/>
    </row>
    <row r="115" spans="1:21" s="3" customFormat="1" ht="15" customHeight="1">
      <c r="A115" s="10">
        <v>104</v>
      </c>
      <c r="B115" s="21" t="s">
        <v>108</v>
      </c>
      <c r="C115" s="14" t="s">
        <v>19</v>
      </c>
      <c r="D115" s="21"/>
      <c r="E115" s="21" t="s">
        <v>20</v>
      </c>
      <c r="F115" s="39"/>
      <c r="G115" s="19" t="s">
        <v>21</v>
      </c>
      <c r="H115" s="96">
        <v>1</v>
      </c>
      <c r="I115" s="152"/>
      <c r="J115" s="152"/>
      <c r="K115" s="153"/>
      <c r="L115" s="153"/>
      <c r="M115" s="115"/>
      <c r="N115" s="84"/>
      <c r="O115" s="95"/>
      <c r="P115" s="95"/>
      <c r="Q115" s="84"/>
      <c r="R115" s="18"/>
    </row>
    <row r="116" spans="1:21" s="3" customFormat="1" ht="15" customHeight="1">
      <c r="A116" s="10">
        <v>105</v>
      </c>
      <c r="B116" s="21" t="s">
        <v>109</v>
      </c>
      <c r="C116" s="14" t="s">
        <v>19</v>
      </c>
      <c r="D116" s="10"/>
      <c r="E116" s="21" t="s">
        <v>24</v>
      </c>
      <c r="F116" s="22"/>
      <c r="G116" s="19" t="s">
        <v>22</v>
      </c>
      <c r="H116" s="92"/>
      <c r="I116" s="87"/>
      <c r="J116" s="87"/>
      <c r="K116" s="90"/>
      <c r="L116" s="90"/>
      <c r="M116" s="87">
        <f>K116-L116</f>
        <v>0</v>
      </c>
      <c r="N116" s="146">
        <v>5</v>
      </c>
      <c r="O116" s="147">
        <f>3046.97+10133.42</f>
        <v>13180.39</v>
      </c>
      <c r="P116" s="147">
        <f>3046.97+10133.42</f>
        <v>13180.39</v>
      </c>
      <c r="Q116" s="90">
        <f>O116-P116</f>
        <v>0</v>
      </c>
      <c r="R116" s="20"/>
      <c r="S116" s="20"/>
      <c r="U116" s="20"/>
    </row>
    <row r="117" spans="1:21" s="3" customFormat="1" ht="15" customHeight="1">
      <c r="A117" s="10">
        <v>106</v>
      </c>
      <c r="B117" s="21" t="s">
        <v>109</v>
      </c>
      <c r="C117" s="14" t="s">
        <v>19</v>
      </c>
      <c r="D117" s="10"/>
      <c r="E117" s="21" t="s">
        <v>24</v>
      </c>
      <c r="F117" s="22"/>
      <c r="G117" s="19" t="s">
        <v>25</v>
      </c>
      <c r="H117" s="80"/>
      <c r="I117" s="84"/>
      <c r="J117" s="84"/>
      <c r="K117" s="94"/>
      <c r="L117" s="94"/>
      <c r="M117" s="84"/>
      <c r="N117" s="84"/>
      <c r="O117" s="95"/>
      <c r="P117" s="95"/>
      <c r="Q117" s="84"/>
    </row>
    <row r="118" spans="1:21" s="3" customFormat="1" ht="15" customHeight="1">
      <c r="A118" s="10">
        <v>107</v>
      </c>
      <c r="B118" s="21" t="s">
        <v>110</v>
      </c>
      <c r="C118" s="14" t="s">
        <v>19</v>
      </c>
      <c r="D118" s="10"/>
      <c r="E118" s="21" t="s">
        <v>111</v>
      </c>
      <c r="F118" s="23"/>
      <c r="G118" s="19" t="s">
        <v>22</v>
      </c>
      <c r="H118" s="92">
        <v>6</v>
      </c>
      <c r="I118" s="87"/>
      <c r="J118" s="87"/>
      <c r="K118" s="90"/>
      <c r="L118" s="90"/>
      <c r="M118" s="87">
        <f>K118-L118</f>
        <v>0</v>
      </c>
      <c r="N118" s="87"/>
      <c r="O118" s="93"/>
      <c r="P118" s="93"/>
      <c r="Q118" s="90">
        <f>O118-P118</f>
        <v>0</v>
      </c>
      <c r="R118" s="20"/>
      <c r="S118" s="20"/>
      <c r="U118" s="20"/>
    </row>
    <row r="119" spans="1:21" s="3" customFormat="1" ht="15" customHeight="1">
      <c r="A119" s="10">
        <v>108</v>
      </c>
      <c r="B119" s="21" t="s">
        <v>110</v>
      </c>
      <c r="C119" s="14" t="s">
        <v>19</v>
      </c>
      <c r="D119" s="10"/>
      <c r="E119" s="21" t="s">
        <v>111</v>
      </c>
      <c r="F119" s="22"/>
      <c r="G119" s="19" t="s">
        <v>33</v>
      </c>
      <c r="H119" s="80">
        <v>4</v>
      </c>
      <c r="I119" s="103"/>
      <c r="J119" s="103"/>
      <c r="K119" s="104">
        <v>3153</v>
      </c>
      <c r="L119" s="104">
        <v>3153</v>
      </c>
      <c r="M119" s="103"/>
      <c r="N119" s="103"/>
      <c r="O119" s="154"/>
      <c r="P119" s="105"/>
      <c r="Q119" s="105"/>
    </row>
    <row r="120" spans="1:21" s="3" customFormat="1" ht="15" customHeight="1">
      <c r="A120" s="10">
        <v>109</v>
      </c>
      <c r="B120" s="21" t="s">
        <v>112</v>
      </c>
      <c r="C120" s="14" t="s">
        <v>19</v>
      </c>
      <c r="D120" s="21"/>
      <c r="E120" s="21" t="s">
        <v>24</v>
      </c>
      <c r="F120" s="21"/>
      <c r="G120" s="19" t="s">
        <v>25</v>
      </c>
      <c r="H120" s="80"/>
      <c r="I120" s="84"/>
      <c r="J120" s="84"/>
      <c r="K120" s="94"/>
      <c r="L120" s="94"/>
      <c r="M120" s="84"/>
      <c r="N120" s="84"/>
      <c r="O120" s="95"/>
      <c r="P120" s="84"/>
      <c r="Q120" s="84"/>
    </row>
    <row r="121" spans="1:21" s="3" customFormat="1" ht="15" customHeight="1">
      <c r="A121" s="10">
        <v>110</v>
      </c>
      <c r="B121" s="29" t="s">
        <v>112</v>
      </c>
      <c r="C121" s="14" t="s">
        <v>19</v>
      </c>
      <c r="D121" s="10"/>
      <c r="E121" s="21" t="s">
        <v>24</v>
      </c>
      <c r="F121" s="22"/>
      <c r="G121" s="19" t="s">
        <v>33</v>
      </c>
      <c r="H121" s="80"/>
      <c r="I121" s="103"/>
      <c r="J121" s="103"/>
      <c r="K121" s="104"/>
      <c r="L121" s="104"/>
      <c r="M121" s="103"/>
      <c r="N121" s="84"/>
      <c r="O121" s="95"/>
      <c r="P121" s="95"/>
      <c r="Q121" s="84"/>
    </row>
    <row r="122" spans="1:21" s="3" customFormat="1" ht="15" customHeight="1">
      <c r="A122" s="10">
        <v>111</v>
      </c>
      <c r="B122" s="34" t="s">
        <v>112</v>
      </c>
      <c r="C122" s="14" t="s">
        <v>19</v>
      </c>
      <c r="D122" s="10"/>
      <c r="E122" s="21" t="s">
        <v>24</v>
      </c>
      <c r="F122" s="22"/>
      <c r="G122" s="19" t="s">
        <v>47</v>
      </c>
      <c r="H122" s="80"/>
      <c r="I122" s="84"/>
      <c r="J122" s="84"/>
      <c r="K122" s="84"/>
      <c r="L122" s="84"/>
      <c r="M122" s="84"/>
      <c r="N122" s="84"/>
      <c r="O122" s="95"/>
      <c r="P122" s="84"/>
      <c r="Q122" s="150"/>
    </row>
    <row r="123" spans="1:21" s="3" customFormat="1" ht="15" customHeight="1">
      <c r="A123" s="10">
        <v>112</v>
      </c>
      <c r="B123" s="34" t="s">
        <v>112</v>
      </c>
      <c r="C123" s="14" t="s">
        <v>19</v>
      </c>
      <c r="D123" s="10"/>
      <c r="E123" s="21" t="s">
        <v>24</v>
      </c>
      <c r="F123" s="23"/>
      <c r="G123" s="19" t="s">
        <v>22</v>
      </c>
      <c r="H123" s="92"/>
      <c r="I123" s="87"/>
      <c r="J123" s="87"/>
      <c r="K123" s="87"/>
      <c r="L123" s="87"/>
      <c r="M123" s="87">
        <f t="shared" ref="M123:M124" si="25">K123-L123</f>
        <v>0</v>
      </c>
      <c r="N123" s="87"/>
      <c r="O123" s="93"/>
      <c r="P123" s="93"/>
      <c r="Q123" s="90">
        <f t="shared" ref="Q123:Q124" si="26">O123-P123</f>
        <v>0</v>
      </c>
      <c r="R123" s="20"/>
      <c r="S123" s="20"/>
      <c r="U123" s="20"/>
    </row>
    <row r="124" spans="1:21" s="3" customFormat="1" ht="15" customHeight="1">
      <c r="A124" s="10">
        <v>113</v>
      </c>
      <c r="B124" s="21" t="s">
        <v>113</v>
      </c>
      <c r="C124" s="14" t="s">
        <v>54</v>
      </c>
      <c r="D124" s="10" t="s">
        <v>69</v>
      </c>
      <c r="E124" s="21" t="s">
        <v>24</v>
      </c>
      <c r="F124" s="23"/>
      <c r="G124" s="19" t="s">
        <v>22</v>
      </c>
      <c r="H124" s="92">
        <v>1</v>
      </c>
      <c r="I124" s="87"/>
      <c r="J124" s="87"/>
      <c r="K124" s="87"/>
      <c r="L124" s="87"/>
      <c r="M124" s="87">
        <f t="shared" si="25"/>
        <v>0</v>
      </c>
      <c r="N124" s="87"/>
      <c r="O124" s="93"/>
      <c r="P124" s="93"/>
      <c r="Q124" s="90">
        <f t="shared" si="26"/>
        <v>0</v>
      </c>
      <c r="R124" s="20"/>
      <c r="S124" s="20"/>
      <c r="U124" s="20"/>
    </row>
    <row r="125" spans="1:21" s="3" customFormat="1" ht="15" customHeight="1">
      <c r="A125" s="10">
        <v>114</v>
      </c>
      <c r="B125" s="29" t="s">
        <v>113</v>
      </c>
      <c r="C125" s="14" t="s">
        <v>54</v>
      </c>
      <c r="D125" s="10" t="s">
        <v>69</v>
      </c>
      <c r="E125" s="21" t="s">
        <v>24</v>
      </c>
      <c r="F125" s="22"/>
      <c r="G125" s="19" t="s">
        <v>25</v>
      </c>
      <c r="H125" s="80"/>
      <c r="I125" s="84"/>
      <c r="J125" s="84"/>
      <c r="K125" s="84"/>
      <c r="L125" s="84"/>
      <c r="M125" s="84"/>
      <c r="N125" s="84"/>
      <c r="O125" s="84"/>
      <c r="P125" s="84"/>
      <c r="Q125" s="84"/>
    </row>
    <row r="126" spans="1:21" s="3" customFormat="1" ht="15" customHeight="1">
      <c r="A126" s="10">
        <v>115</v>
      </c>
      <c r="B126" s="39" t="s">
        <v>114</v>
      </c>
      <c r="C126" s="14" t="s">
        <v>19</v>
      </c>
      <c r="D126" s="11"/>
      <c r="E126" s="21" t="s">
        <v>20</v>
      </c>
      <c r="F126" s="26"/>
      <c r="G126" s="27" t="s">
        <v>22</v>
      </c>
      <c r="H126" s="116">
        <v>4</v>
      </c>
      <c r="I126" s="117"/>
      <c r="J126" s="117"/>
      <c r="K126" s="117"/>
      <c r="L126" s="117"/>
      <c r="M126" s="87">
        <f>K126-L126</f>
        <v>0</v>
      </c>
      <c r="N126" s="117"/>
      <c r="O126" s="118"/>
      <c r="P126" s="118"/>
      <c r="Q126" s="90">
        <f>O126-P126</f>
        <v>0</v>
      </c>
      <c r="R126" s="20"/>
      <c r="S126" s="20"/>
      <c r="U126" s="20"/>
    </row>
    <row r="127" spans="1:21" s="3" customFormat="1" ht="15" customHeight="1">
      <c r="A127" s="10">
        <v>116</v>
      </c>
      <c r="B127" s="21" t="s">
        <v>114</v>
      </c>
      <c r="C127" s="14" t="s">
        <v>19</v>
      </c>
      <c r="D127" s="21"/>
      <c r="E127" s="21" t="s">
        <v>20</v>
      </c>
      <c r="F127" s="21"/>
      <c r="G127" s="19" t="s">
        <v>21</v>
      </c>
      <c r="H127" s="80">
        <v>1</v>
      </c>
      <c r="I127" s="115">
        <v>2</v>
      </c>
      <c r="J127" s="115">
        <v>2</v>
      </c>
      <c r="K127" s="120">
        <v>6989.46</v>
      </c>
      <c r="L127" s="120">
        <v>6989.46</v>
      </c>
      <c r="M127" s="115"/>
      <c r="N127" s="84"/>
      <c r="O127" s="84"/>
      <c r="P127" s="84"/>
      <c r="Q127" s="84"/>
    </row>
    <row r="128" spans="1:21" s="3" customFormat="1" ht="15" customHeight="1">
      <c r="A128" s="10">
        <v>117</v>
      </c>
      <c r="B128" s="21" t="s">
        <v>115</v>
      </c>
      <c r="C128" s="14" t="s">
        <v>19</v>
      </c>
      <c r="D128" s="10"/>
      <c r="E128" s="21" t="s">
        <v>116</v>
      </c>
      <c r="F128" s="23"/>
      <c r="G128" s="19" t="s">
        <v>22</v>
      </c>
      <c r="H128" s="92">
        <v>7</v>
      </c>
      <c r="I128" s="87"/>
      <c r="J128" s="87"/>
      <c r="K128" s="87"/>
      <c r="L128" s="87"/>
      <c r="M128" s="87">
        <f>K128-L128</f>
        <v>0</v>
      </c>
      <c r="N128" s="87"/>
      <c r="O128" s="93"/>
      <c r="P128" s="93"/>
      <c r="Q128" s="90">
        <f>O128-P128</f>
        <v>0</v>
      </c>
      <c r="R128" s="20"/>
      <c r="S128" s="20"/>
      <c r="U128" s="20"/>
    </row>
    <row r="129" spans="1:1021" s="3" customFormat="1" ht="15" customHeight="1">
      <c r="A129" s="10">
        <v>118</v>
      </c>
      <c r="B129" s="21" t="s">
        <v>115</v>
      </c>
      <c r="C129" s="14" t="s">
        <v>19</v>
      </c>
      <c r="D129" s="10"/>
      <c r="E129" s="21" t="s">
        <v>116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95"/>
      <c r="P129" s="95"/>
      <c r="Q129" s="84"/>
    </row>
    <row r="130" spans="1:1021" s="18" customFormat="1" ht="15" customHeight="1">
      <c r="A130" s="10">
        <v>119</v>
      </c>
      <c r="B130" s="40" t="s">
        <v>115</v>
      </c>
      <c r="C130" s="14" t="s">
        <v>19</v>
      </c>
      <c r="D130" s="10"/>
      <c r="E130" s="21" t="s">
        <v>116</v>
      </c>
      <c r="F130" s="22"/>
      <c r="G130" s="19" t="s">
        <v>47</v>
      </c>
      <c r="H130" s="80"/>
      <c r="I130" s="84"/>
      <c r="J130" s="84"/>
      <c r="K130" s="84"/>
      <c r="L130" s="84"/>
      <c r="M130" s="84"/>
      <c r="N130" s="155">
        <v>1</v>
      </c>
      <c r="O130" s="155"/>
      <c r="P130" s="155"/>
      <c r="Q130" s="84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</row>
    <row r="131" spans="1:1021" s="3" customFormat="1" ht="15" customHeight="1">
      <c r="A131" s="10">
        <v>120</v>
      </c>
      <c r="B131" s="21" t="s">
        <v>117</v>
      </c>
      <c r="C131" s="14" t="s">
        <v>19</v>
      </c>
      <c r="D131" s="10"/>
      <c r="E131" s="21" t="s">
        <v>43</v>
      </c>
      <c r="F131" s="23"/>
      <c r="G131" s="19" t="s">
        <v>22</v>
      </c>
      <c r="H131" s="92">
        <v>2</v>
      </c>
      <c r="I131" s="87"/>
      <c r="J131" s="87"/>
      <c r="K131" s="87"/>
      <c r="L131" s="87"/>
      <c r="M131" s="87">
        <f>K131-L131</f>
        <v>0</v>
      </c>
      <c r="N131" s="146"/>
      <c r="O131" s="156"/>
      <c r="P131" s="156"/>
      <c r="Q131" s="90">
        <f>O131-P131</f>
        <v>0</v>
      </c>
      <c r="R131" s="20"/>
      <c r="S131" s="20"/>
      <c r="U131" s="20"/>
    </row>
    <row r="132" spans="1:1021" s="3" customFormat="1" ht="15" customHeight="1">
      <c r="A132" s="10">
        <v>121</v>
      </c>
      <c r="B132" s="21" t="s">
        <v>117</v>
      </c>
      <c r="C132" s="14" t="s">
        <v>19</v>
      </c>
      <c r="D132" s="10"/>
      <c r="E132" s="21" t="s">
        <v>43</v>
      </c>
      <c r="F132" s="22"/>
      <c r="G132" s="19" t="s">
        <v>44</v>
      </c>
      <c r="H132" s="80">
        <v>1</v>
      </c>
      <c r="I132" s="105"/>
      <c r="J132" s="105"/>
      <c r="K132" s="106"/>
      <c r="L132" s="106"/>
      <c r="M132" s="105"/>
      <c r="N132" s="107"/>
      <c r="O132" s="108"/>
      <c r="P132" s="107"/>
      <c r="Q132" s="107"/>
    </row>
    <row r="133" spans="1:1021" s="3" customFormat="1" ht="15" customHeight="1">
      <c r="A133" s="10">
        <v>122</v>
      </c>
      <c r="B133" s="21" t="s">
        <v>118</v>
      </c>
      <c r="C133" s="14"/>
      <c r="D133" s="10"/>
      <c r="E133" s="21"/>
      <c r="F133" s="22"/>
      <c r="G133" s="19" t="s">
        <v>22</v>
      </c>
      <c r="H133" s="92">
        <v>4</v>
      </c>
      <c r="I133" s="157"/>
      <c r="J133" s="157"/>
      <c r="K133" s="158"/>
      <c r="L133" s="158"/>
      <c r="M133" s="87">
        <f>K133-L133</f>
        <v>0</v>
      </c>
      <c r="N133" s="159"/>
      <c r="O133" s="160"/>
      <c r="P133" s="160"/>
      <c r="Q133" s="90">
        <f>O133-P133</f>
        <v>0</v>
      </c>
      <c r="R133" s="20"/>
      <c r="S133" s="20"/>
      <c r="U133" s="20"/>
    </row>
    <row r="134" spans="1:1021" s="3" customFormat="1" ht="15" customHeight="1">
      <c r="A134" s="10">
        <v>123</v>
      </c>
      <c r="B134" s="21" t="s">
        <v>118</v>
      </c>
      <c r="C134" s="14"/>
      <c r="D134" s="10"/>
      <c r="E134" s="21"/>
      <c r="F134" s="22"/>
      <c r="G134" s="19" t="s">
        <v>25</v>
      </c>
      <c r="H134" s="80">
        <v>1</v>
      </c>
      <c r="I134" s="104"/>
      <c r="J134" s="104"/>
      <c r="K134" s="104"/>
      <c r="L134" s="106"/>
      <c r="M134" s="104"/>
      <c r="N134" s="106"/>
      <c r="O134" s="161"/>
      <c r="P134" s="161"/>
      <c r="Q134" s="106"/>
      <c r="R134" s="18"/>
    </row>
    <row r="135" spans="1:1021" s="18" customFormat="1" ht="15" customHeight="1">
      <c r="A135" s="10">
        <v>124</v>
      </c>
      <c r="B135" s="13" t="s">
        <v>119</v>
      </c>
      <c r="C135" s="14" t="s">
        <v>19</v>
      </c>
      <c r="D135" s="10"/>
      <c r="E135" s="21" t="s">
        <v>43</v>
      </c>
      <c r="F135" s="16"/>
      <c r="G135" s="17" t="s">
        <v>22</v>
      </c>
      <c r="H135" s="85">
        <v>3</v>
      </c>
      <c r="I135" s="101"/>
      <c r="J135" s="101"/>
      <c r="K135" s="101"/>
      <c r="L135" s="101"/>
      <c r="M135" s="87">
        <f>K135-L135</f>
        <v>0</v>
      </c>
      <c r="N135" s="101"/>
      <c r="O135" s="102"/>
      <c r="P135" s="102"/>
      <c r="Q135" s="90">
        <f>O135-P135</f>
        <v>0</v>
      </c>
      <c r="R135" s="20"/>
      <c r="S135" s="20"/>
      <c r="T135" s="3"/>
      <c r="U135" s="20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</row>
    <row r="136" spans="1:1021" s="18" customFormat="1" ht="15" customHeight="1">
      <c r="A136" s="10">
        <v>125</v>
      </c>
      <c r="B136" s="13" t="s">
        <v>119</v>
      </c>
      <c r="C136" s="14" t="s">
        <v>19</v>
      </c>
      <c r="D136" s="10"/>
      <c r="E136" s="21"/>
      <c r="F136" s="41"/>
      <c r="G136" s="19" t="s">
        <v>44</v>
      </c>
      <c r="H136" s="162">
        <v>2</v>
      </c>
      <c r="I136" s="105"/>
      <c r="J136" s="105"/>
      <c r="K136" s="104"/>
      <c r="L136" s="106"/>
      <c r="M136" s="105"/>
      <c r="N136" s="107"/>
      <c r="O136" s="108"/>
      <c r="P136" s="108"/>
      <c r="Q136" s="107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</row>
    <row r="137" spans="1:1021" s="3" customFormat="1" ht="15" customHeight="1">
      <c r="A137" s="10">
        <v>126</v>
      </c>
      <c r="B137" s="21" t="s">
        <v>120</v>
      </c>
      <c r="C137" s="14"/>
      <c r="D137" s="10"/>
      <c r="E137" s="21"/>
      <c r="F137" s="22"/>
      <c r="G137" s="19" t="s">
        <v>25</v>
      </c>
      <c r="H137" s="80"/>
      <c r="I137" s="104"/>
      <c r="J137" s="104"/>
      <c r="K137" s="104"/>
      <c r="L137" s="104"/>
      <c r="M137" s="104"/>
      <c r="N137" s="104"/>
      <c r="O137" s="121"/>
      <c r="P137" s="121"/>
      <c r="Q137" s="104"/>
    </row>
    <row r="138" spans="1:1021" s="3" customFormat="1" ht="15" customHeight="1">
      <c r="A138" s="10">
        <v>127</v>
      </c>
      <c r="B138" s="21" t="s">
        <v>120</v>
      </c>
      <c r="C138" s="14"/>
      <c r="D138" s="10"/>
      <c r="E138" s="21"/>
      <c r="F138" s="22"/>
      <c r="G138" s="19" t="s">
        <v>44</v>
      </c>
      <c r="H138" s="80"/>
      <c r="I138" s="82"/>
      <c r="J138" s="82"/>
      <c r="K138" s="94"/>
      <c r="L138" s="94"/>
      <c r="M138" s="84"/>
      <c r="N138" s="82"/>
      <c r="O138" s="95"/>
      <c r="P138" s="95"/>
      <c r="Q138" s="84"/>
      <c r="R138" s="18"/>
    </row>
    <row r="139" spans="1:1021" s="18" customFormat="1" ht="15" customHeight="1">
      <c r="A139" s="10">
        <v>128</v>
      </c>
      <c r="B139" s="21" t="s">
        <v>121</v>
      </c>
      <c r="C139" s="14" t="s">
        <v>54</v>
      </c>
      <c r="D139" s="10"/>
      <c r="E139" s="21" t="s">
        <v>122</v>
      </c>
      <c r="F139" s="23"/>
      <c r="G139" s="19" t="s">
        <v>22</v>
      </c>
      <c r="H139" s="92">
        <v>2</v>
      </c>
      <c r="I139" s="87"/>
      <c r="J139" s="87"/>
      <c r="K139" s="87"/>
      <c r="L139" s="87"/>
      <c r="M139" s="87">
        <f>K139-L139</f>
        <v>0</v>
      </c>
      <c r="N139" s="87"/>
      <c r="O139" s="93"/>
      <c r="P139" s="93"/>
      <c r="Q139" s="90">
        <f>O139-P139</f>
        <v>0</v>
      </c>
      <c r="R139" s="20"/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customHeight="1">
      <c r="A140" s="10">
        <v>129</v>
      </c>
      <c r="B140" s="21" t="s">
        <v>121</v>
      </c>
      <c r="C140" s="14" t="s">
        <v>54</v>
      </c>
      <c r="D140" s="10"/>
      <c r="E140" s="21" t="s">
        <v>122</v>
      </c>
      <c r="F140" s="22"/>
      <c r="G140" s="19" t="s">
        <v>47</v>
      </c>
      <c r="H140" s="80"/>
      <c r="I140" s="84"/>
      <c r="J140" s="84"/>
      <c r="K140" s="84"/>
      <c r="L140" s="84"/>
      <c r="M140" s="84"/>
      <c r="N140" s="84"/>
      <c r="O140" s="95"/>
      <c r="P140" s="95"/>
      <c r="Q140" s="84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customHeight="1">
      <c r="A141" s="10">
        <v>130</v>
      </c>
      <c r="B141" s="21" t="s">
        <v>123</v>
      </c>
      <c r="C141" s="14" t="s">
        <v>19</v>
      </c>
      <c r="D141" s="10"/>
      <c r="E141" s="21" t="s">
        <v>24</v>
      </c>
      <c r="F141" s="22"/>
      <c r="G141" s="19" t="s">
        <v>33</v>
      </c>
      <c r="H141" s="80"/>
      <c r="I141" s="103"/>
      <c r="J141" s="103"/>
      <c r="K141" s="104"/>
      <c r="L141" s="104"/>
      <c r="M141" s="103"/>
      <c r="N141" s="155"/>
      <c r="O141" s="155"/>
      <c r="P141" s="155"/>
      <c r="Q141" s="84"/>
      <c r="R141" s="18"/>
    </row>
    <row r="142" spans="1:1021" s="3" customFormat="1" ht="15" customHeight="1">
      <c r="A142" s="10">
        <v>131</v>
      </c>
      <c r="B142" s="21" t="s">
        <v>123</v>
      </c>
      <c r="C142" s="14"/>
      <c r="D142" s="10"/>
      <c r="E142" s="21"/>
      <c r="F142" s="22"/>
      <c r="G142" s="19" t="s">
        <v>25</v>
      </c>
      <c r="H142" s="80">
        <v>4</v>
      </c>
      <c r="I142" s="84"/>
      <c r="J142" s="84"/>
      <c r="K142" s="84"/>
      <c r="L142" s="84"/>
      <c r="M142" s="84"/>
      <c r="N142" s="84"/>
      <c r="O142" s="91"/>
      <c r="P142" s="91"/>
      <c r="Q142" s="84"/>
      <c r="R142" s="18"/>
    </row>
    <row r="143" spans="1:1021" s="3" customFormat="1" ht="15" customHeight="1">
      <c r="A143" s="10"/>
      <c r="B143" s="21" t="s">
        <v>244</v>
      </c>
      <c r="C143" s="14"/>
      <c r="D143" s="10"/>
      <c r="E143" s="21"/>
      <c r="F143" s="22"/>
      <c r="G143" s="19" t="s">
        <v>22</v>
      </c>
      <c r="H143" s="80">
        <v>1</v>
      </c>
      <c r="I143" s="84"/>
      <c r="J143" s="84"/>
      <c r="K143" s="84"/>
      <c r="L143" s="84"/>
      <c r="M143" s="84"/>
      <c r="N143" s="84"/>
      <c r="O143" s="91"/>
      <c r="P143" s="91"/>
      <c r="Q143" s="84"/>
      <c r="R143" s="18"/>
    </row>
    <row r="144" spans="1:1021" s="3" customFormat="1" ht="15" customHeight="1">
      <c r="A144" s="10">
        <v>132</v>
      </c>
      <c r="B144" s="21" t="s">
        <v>124</v>
      </c>
      <c r="C144" s="14" t="s">
        <v>19</v>
      </c>
      <c r="D144" s="10"/>
      <c r="E144" s="21" t="s">
        <v>24</v>
      </c>
      <c r="F144" s="22"/>
      <c r="G144" s="19" t="s">
        <v>22</v>
      </c>
      <c r="H144" s="92">
        <v>5</v>
      </c>
      <c r="I144" s="87"/>
      <c r="J144" s="87"/>
      <c r="K144" s="87"/>
      <c r="L144" s="87"/>
      <c r="M144" s="87">
        <f>K144-L144</f>
        <v>0</v>
      </c>
      <c r="N144" s="87"/>
      <c r="O144" s="99"/>
      <c r="P144" s="99"/>
      <c r="Q144" s="90">
        <f>O144-P144</f>
        <v>0</v>
      </c>
      <c r="R144" s="20"/>
      <c r="S144" s="20"/>
      <c r="U144" s="20"/>
    </row>
    <row r="145" spans="1:1021" ht="15" customHeight="1">
      <c r="A145" s="10">
        <v>133</v>
      </c>
      <c r="B145" s="21" t="s">
        <v>124</v>
      </c>
      <c r="C145" s="14" t="s">
        <v>19</v>
      </c>
      <c r="D145" s="10"/>
      <c r="E145" s="21" t="s">
        <v>24</v>
      </c>
      <c r="F145" s="22"/>
      <c r="G145" s="19" t="s">
        <v>25</v>
      </c>
      <c r="H145" s="80"/>
      <c r="I145" s="104"/>
      <c r="J145" s="104"/>
      <c r="K145" s="104"/>
      <c r="L145" s="104"/>
      <c r="M145" s="104"/>
      <c r="N145" s="104"/>
      <c r="O145" s="121"/>
      <c r="P145" s="121"/>
      <c r="Q145" s="104"/>
      <c r="R145" s="18"/>
    </row>
    <row r="146" spans="1:1021" s="3" customFormat="1" ht="15" customHeight="1">
      <c r="A146" s="10">
        <v>134</v>
      </c>
      <c r="B146" s="21" t="s">
        <v>125</v>
      </c>
      <c r="C146" s="14" t="s">
        <v>19</v>
      </c>
      <c r="D146" s="10"/>
      <c r="E146" s="21"/>
      <c r="F146" s="23"/>
      <c r="G146" s="19" t="s">
        <v>22</v>
      </c>
      <c r="H146" s="116">
        <v>1</v>
      </c>
      <c r="I146" s="117"/>
      <c r="J146" s="117"/>
      <c r="K146" s="117"/>
      <c r="L146" s="117"/>
      <c r="M146" s="87">
        <f>K146-L146</f>
        <v>0</v>
      </c>
      <c r="N146" s="87">
        <v>8</v>
      </c>
      <c r="O146" s="93">
        <f>7026.85+24140.5</f>
        <v>31167.35</v>
      </c>
      <c r="P146" s="93"/>
      <c r="Q146" s="90">
        <f>O146-P146</f>
        <v>31167.35</v>
      </c>
      <c r="R146" s="20"/>
      <c r="S146" s="20"/>
      <c r="U146" s="20"/>
    </row>
    <row r="147" spans="1:1021" ht="15" customHeight="1">
      <c r="A147" s="10">
        <v>135</v>
      </c>
      <c r="B147" s="21" t="s">
        <v>125</v>
      </c>
      <c r="C147" s="14" t="s">
        <v>19</v>
      </c>
      <c r="D147" s="10"/>
      <c r="E147" s="21" t="s">
        <v>126</v>
      </c>
      <c r="F147" s="22"/>
      <c r="G147" s="19" t="s">
        <v>33</v>
      </c>
      <c r="H147" s="80">
        <v>1</v>
      </c>
      <c r="I147" s="103"/>
      <c r="J147" s="103"/>
      <c r="K147" s="104">
        <v>2080.98</v>
      </c>
      <c r="L147" s="104">
        <v>2080.98</v>
      </c>
      <c r="M147" s="103"/>
      <c r="N147" s="103"/>
      <c r="O147" s="103"/>
      <c r="P147" s="105"/>
      <c r="Q147" s="105"/>
    </row>
    <row r="148" spans="1:1021" ht="15" customHeight="1">
      <c r="A148" s="10">
        <v>136</v>
      </c>
      <c r="B148" s="21" t="s">
        <v>127</v>
      </c>
      <c r="C148" s="14"/>
      <c r="D148" s="10"/>
      <c r="E148" s="21"/>
      <c r="F148" s="22"/>
      <c r="G148" s="19" t="s">
        <v>21</v>
      </c>
      <c r="H148" s="80">
        <v>1</v>
      </c>
      <c r="I148" s="115"/>
      <c r="J148" s="115"/>
      <c r="K148" s="120"/>
      <c r="L148" s="120"/>
      <c r="M148" s="164"/>
      <c r="N148" s="84"/>
      <c r="O148" s="91"/>
      <c r="P148" s="91"/>
      <c r="Q148" s="84"/>
    </row>
    <row r="149" spans="1:1021" ht="15" customHeight="1">
      <c r="A149" s="10">
        <v>137</v>
      </c>
      <c r="B149" s="21" t="s">
        <v>127</v>
      </c>
      <c r="C149" s="14"/>
      <c r="D149" s="10"/>
      <c r="E149" s="21"/>
      <c r="F149" s="22"/>
      <c r="G149" s="19" t="s">
        <v>22</v>
      </c>
      <c r="H149" s="92">
        <v>3</v>
      </c>
      <c r="I149" s="87"/>
      <c r="J149" s="87"/>
      <c r="K149" s="87"/>
      <c r="L149" s="87"/>
      <c r="M149" s="87">
        <f t="shared" ref="M149:M150" si="27">K149-L149</f>
        <v>0</v>
      </c>
      <c r="N149" s="87"/>
      <c r="O149" s="99"/>
      <c r="P149" s="99"/>
      <c r="Q149" s="90">
        <f t="shared" ref="Q149:Q150" si="28">O149-P149</f>
        <v>0</v>
      </c>
      <c r="R149" s="20"/>
      <c r="S149" s="20"/>
      <c r="U149" s="20"/>
    </row>
    <row r="150" spans="1:1021" ht="15" customHeight="1">
      <c r="A150" s="10">
        <v>138</v>
      </c>
      <c r="B150" s="21" t="s">
        <v>128</v>
      </c>
      <c r="C150" s="14"/>
      <c r="D150" s="10"/>
      <c r="E150" s="21"/>
      <c r="F150" s="22"/>
      <c r="G150" s="19" t="s">
        <v>22</v>
      </c>
      <c r="H150" s="92">
        <v>1</v>
      </c>
      <c r="I150" s="165"/>
      <c r="J150" s="165"/>
      <c r="K150" s="165"/>
      <c r="L150" s="165"/>
      <c r="M150" s="87">
        <f t="shared" si="27"/>
        <v>0</v>
      </c>
      <c r="N150" s="87">
        <v>3</v>
      </c>
      <c r="O150" s="99">
        <v>3513.17</v>
      </c>
      <c r="P150" s="99"/>
      <c r="Q150" s="90">
        <f t="shared" si="28"/>
        <v>3513.17</v>
      </c>
      <c r="R150" s="20"/>
      <c r="S150" s="20"/>
      <c r="U150" s="20"/>
    </row>
    <row r="151" spans="1:1021" s="3" customFormat="1" ht="15" customHeight="1">
      <c r="A151" s="10">
        <v>139</v>
      </c>
      <c r="B151" s="21" t="s">
        <v>128</v>
      </c>
      <c r="C151" s="14"/>
      <c r="D151" s="10"/>
      <c r="E151" s="21"/>
      <c r="F151" s="22"/>
      <c r="G151" s="19" t="s">
        <v>33</v>
      </c>
      <c r="H151" s="80">
        <v>2</v>
      </c>
      <c r="I151" s="84"/>
      <c r="J151" s="84"/>
      <c r="K151" s="84">
        <v>1779.6</v>
      </c>
      <c r="L151" s="84">
        <v>1779.6</v>
      </c>
      <c r="M151" s="84"/>
      <c r="N151" s="84"/>
      <c r="O151" s="91"/>
      <c r="P151" s="91"/>
      <c r="Q151" s="84"/>
      <c r="R151" s="18"/>
    </row>
    <row r="152" spans="1:1021" s="3" customFormat="1" ht="15" customHeight="1">
      <c r="A152" s="10">
        <v>140</v>
      </c>
      <c r="B152" s="21" t="s">
        <v>129</v>
      </c>
      <c r="C152" s="14" t="s">
        <v>19</v>
      </c>
      <c r="D152" s="10"/>
      <c r="E152" s="21" t="s">
        <v>39</v>
      </c>
      <c r="F152" s="22"/>
      <c r="G152" s="19" t="s">
        <v>22</v>
      </c>
      <c r="H152" s="92">
        <v>3</v>
      </c>
      <c r="I152" s="87"/>
      <c r="J152" s="87"/>
      <c r="K152" s="87"/>
      <c r="L152" s="87"/>
      <c r="M152" s="87">
        <f t="shared" ref="M152:M154" si="29">K152-L152</f>
        <v>0</v>
      </c>
      <c r="N152" s="87"/>
      <c r="O152" s="99"/>
      <c r="P152" s="99"/>
      <c r="Q152" s="90">
        <f t="shared" ref="Q152:Q154" si="30">O152-P152</f>
        <v>0</v>
      </c>
      <c r="R152" s="20"/>
      <c r="S152" s="20"/>
      <c r="T152" s="18"/>
      <c r="U152" s="20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18"/>
      <c r="AMA152" s="18"/>
      <c r="AMB152" s="18"/>
      <c r="AMC152" s="18"/>
      <c r="AMD152" s="18"/>
      <c r="AME152" s="18"/>
      <c r="AMF152" s="18"/>
      <c r="AMG152" s="18"/>
    </row>
    <row r="153" spans="1:1021" s="3" customFormat="1" ht="15" customHeight="1">
      <c r="A153" s="10">
        <v>141</v>
      </c>
      <c r="B153" s="21" t="s">
        <v>130</v>
      </c>
      <c r="C153" s="14" t="s">
        <v>19</v>
      </c>
      <c r="D153" s="10"/>
      <c r="E153" s="21" t="s">
        <v>39</v>
      </c>
      <c r="F153" s="23"/>
      <c r="G153" s="19" t="s">
        <v>22</v>
      </c>
      <c r="H153" s="92">
        <v>1</v>
      </c>
      <c r="I153" s="87"/>
      <c r="J153" s="87"/>
      <c r="K153" s="90"/>
      <c r="L153" s="90"/>
      <c r="M153" s="87">
        <f t="shared" si="29"/>
        <v>0</v>
      </c>
      <c r="N153" s="87"/>
      <c r="O153" s="93"/>
      <c r="P153" s="93"/>
      <c r="Q153" s="90">
        <f t="shared" si="30"/>
        <v>0</v>
      </c>
      <c r="R153" s="20"/>
      <c r="S153" s="20"/>
      <c r="U153" s="20"/>
    </row>
    <row r="154" spans="1:1021" s="3" customFormat="1" ht="15" customHeight="1">
      <c r="A154" s="10">
        <v>142</v>
      </c>
      <c r="B154" s="21" t="s">
        <v>131</v>
      </c>
      <c r="C154" s="14" t="s">
        <v>19</v>
      </c>
      <c r="D154" s="10"/>
      <c r="E154" s="21" t="s">
        <v>39</v>
      </c>
      <c r="F154" s="22"/>
      <c r="G154" s="19" t="s">
        <v>22</v>
      </c>
      <c r="H154" s="92">
        <v>1</v>
      </c>
      <c r="I154" s="87"/>
      <c r="J154" s="87"/>
      <c r="K154" s="90"/>
      <c r="L154" s="90"/>
      <c r="M154" s="87">
        <f t="shared" si="29"/>
        <v>0</v>
      </c>
      <c r="N154" s="87"/>
      <c r="O154" s="99"/>
      <c r="P154" s="99"/>
      <c r="Q154" s="90">
        <f t="shared" si="30"/>
        <v>0</v>
      </c>
      <c r="R154" s="20"/>
      <c r="S154" s="20"/>
      <c r="U154" s="20"/>
    </row>
    <row r="155" spans="1:1021" s="3" customFormat="1" ht="15" customHeight="1">
      <c r="A155" s="10">
        <v>143</v>
      </c>
      <c r="B155" s="21" t="s">
        <v>132</v>
      </c>
      <c r="C155" s="14"/>
      <c r="D155" s="10"/>
      <c r="E155" s="21"/>
      <c r="F155" s="22"/>
      <c r="G155" s="17" t="s">
        <v>25</v>
      </c>
      <c r="H155" s="92"/>
      <c r="I155" s="87"/>
      <c r="J155" s="87"/>
      <c r="K155" s="90"/>
      <c r="L155" s="90"/>
      <c r="M155" s="87"/>
      <c r="N155" s="87"/>
      <c r="O155" s="99"/>
      <c r="P155" s="99"/>
      <c r="Q155" s="90"/>
      <c r="S155" s="20"/>
      <c r="U155" s="20"/>
    </row>
    <row r="156" spans="1:1021" s="3" customFormat="1" ht="15" customHeight="1">
      <c r="A156" s="10">
        <v>144</v>
      </c>
      <c r="B156" s="21" t="s">
        <v>131</v>
      </c>
      <c r="C156" s="14" t="s">
        <v>19</v>
      </c>
      <c r="D156" s="10"/>
      <c r="E156" s="21" t="s">
        <v>39</v>
      </c>
      <c r="F156" s="22"/>
      <c r="G156" s="17" t="s">
        <v>25</v>
      </c>
      <c r="H156" s="80"/>
      <c r="I156" s="82"/>
      <c r="J156" s="82"/>
      <c r="K156" s="94"/>
      <c r="L156" s="94"/>
      <c r="M156" s="84"/>
      <c r="N156" s="82"/>
      <c r="O156" s="95"/>
      <c r="P156" s="95"/>
      <c r="Q156" s="84"/>
    </row>
    <row r="157" spans="1:1021" ht="15" customHeight="1">
      <c r="A157" s="10">
        <v>145</v>
      </c>
      <c r="B157" s="33" t="s">
        <v>133</v>
      </c>
      <c r="C157" s="14"/>
      <c r="D157" s="10"/>
      <c r="E157" s="21"/>
      <c r="F157" s="22"/>
      <c r="G157" s="17" t="s">
        <v>44</v>
      </c>
      <c r="H157" s="80"/>
      <c r="I157" s="105"/>
      <c r="J157" s="105"/>
      <c r="K157" s="104"/>
      <c r="L157" s="106"/>
      <c r="M157" s="105"/>
      <c r="N157" s="107"/>
      <c r="O157" s="108"/>
      <c r="P157" s="107"/>
      <c r="Q157" s="107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ht="15" customHeight="1">
      <c r="A158" s="10">
        <v>146</v>
      </c>
      <c r="B158" s="33" t="s">
        <v>133</v>
      </c>
      <c r="C158" s="14" t="s">
        <v>19</v>
      </c>
      <c r="D158" s="10"/>
      <c r="E158" s="21"/>
      <c r="F158" s="23"/>
      <c r="G158" s="19" t="s">
        <v>22</v>
      </c>
      <c r="H158" s="92"/>
      <c r="I158" s="87"/>
      <c r="J158" s="87"/>
      <c r="K158" s="90"/>
      <c r="L158" s="90"/>
      <c r="M158" s="87">
        <f>K158-L158</f>
        <v>0</v>
      </c>
      <c r="N158" s="146"/>
      <c r="O158" s="146"/>
      <c r="P158" s="146"/>
      <c r="Q158" s="90">
        <f>O158-P158</f>
        <v>0</v>
      </c>
      <c r="R158" s="20"/>
      <c r="S158" s="20"/>
      <c r="T158" s="18"/>
      <c r="U158" s="20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</row>
    <row r="159" spans="1:1021" ht="15" customHeight="1">
      <c r="A159" s="10">
        <v>147</v>
      </c>
      <c r="B159" s="33" t="s">
        <v>134</v>
      </c>
      <c r="C159" s="14"/>
      <c r="D159" s="10"/>
      <c r="E159" s="21"/>
      <c r="F159" s="23"/>
      <c r="G159" s="19" t="s">
        <v>25</v>
      </c>
      <c r="H159" s="92">
        <v>3</v>
      </c>
      <c r="I159" s="87"/>
      <c r="J159" s="87"/>
      <c r="K159" s="90"/>
      <c r="L159" s="90"/>
      <c r="M159" s="87"/>
      <c r="N159" s="146"/>
      <c r="O159" s="147"/>
      <c r="P159" s="147"/>
      <c r="Q159" s="90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</row>
    <row r="160" spans="1:1021" ht="15" customHeight="1">
      <c r="A160" s="10">
        <v>148</v>
      </c>
      <c r="B160" s="21" t="s">
        <v>135</v>
      </c>
      <c r="C160" s="14"/>
      <c r="D160" s="21"/>
      <c r="E160" s="21"/>
      <c r="F160" s="23"/>
      <c r="G160" s="19"/>
      <c r="H160" s="92"/>
      <c r="I160" s="87"/>
      <c r="J160" s="87"/>
      <c r="K160" s="90"/>
      <c r="L160" s="90"/>
      <c r="M160" s="87"/>
      <c r="N160" s="146"/>
      <c r="O160" s="147"/>
      <c r="P160" s="147"/>
      <c r="Q160" s="90"/>
    </row>
    <row r="161" spans="1:1021" s="3" customFormat="1" ht="15" customHeight="1">
      <c r="A161" s="10">
        <v>149</v>
      </c>
      <c r="B161" s="21" t="s">
        <v>135</v>
      </c>
      <c r="C161" s="14"/>
      <c r="D161" s="21"/>
      <c r="E161" s="21"/>
      <c r="F161" s="23"/>
      <c r="G161" s="19" t="s">
        <v>33</v>
      </c>
      <c r="H161" s="92">
        <v>1</v>
      </c>
      <c r="I161" s="87"/>
      <c r="J161" s="87"/>
      <c r="K161" s="90"/>
      <c r="L161" s="90"/>
      <c r="M161" s="87"/>
      <c r="N161" s="146"/>
      <c r="O161" s="146"/>
      <c r="P161" s="146"/>
      <c r="Q161" s="90"/>
      <c r="R161" s="18"/>
    </row>
    <row r="162" spans="1:1021" s="3" customFormat="1" ht="15" customHeight="1">
      <c r="A162" s="10">
        <v>150</v>
      </c>
      <c r="B162" s="21" t="s">
        <v>136</v>
      </c>
      <c r="C162" s="14"/>
      <c r="D162" s="10"/>
      <c r="E162" s="21"/>
      <c r="F162" s="22"/>
      <c r="G162" s="19" t="s">
        <v>25</v>
      </c>
      <c r="H162" s="80"/>
      <c r="I162" s="84"/>
      <c r="J162" s="84"/>
      <c r="K162" s="94"/>
      <c r="L162" s="94"/>
      <c r="M162" s="84"/>
      <c r="N162" s="84"/>
      <c r="O162" s="84"/>
      <c r="P162" s="84"/>
      <c r="Q162" s="84"/>
      <c r="R162" s="18"/>
    </row>
    <row r="163" spans="1:1021" s="3" customFormat="1" ht="15" customHeight="1">
      <c r="A163" s="10">
        <v>151</v>
      </c>
      <c r="B163" s="21" t="s">
        <v>137</v>
      </c>
      <c r="C163" s="14" t="s">
        <v>19</v>
      </c>
      <c r="D163" s="21"/>
      <c r="E163" s="21" t="s">
        <v>32</v>
      </c>
      <c r="F163" s="23"/>
      <c r="G163" s="19" t="s">
        <v>22</v>
      </c>
      <c r="H163" s="92">
        <v>3</v>
      </c>
      <c r="I163" s="87"/>
      <c r="J163" s="87"/>
      <c r="K163" s="90"/>
      <c r="L163" s="90"/>
      <c r="M163" s="87">
        <f>K163-L163</f>
        <v>0</v>
      </c>
      <c r="N163" s="146">
        <v>3</v>
      </c>
      <c r="O163" s="146">
        <f>1797.76+2882.03</f>
        <v>4679.79</v>
      </c>
      <c r="P163" s="146">
        <f>1797.76+2882.03</f>
        <v>4679.79</v>
      </c>
      <c r="Q163" s="90">
        <f>O163-P163</f>
        <v>0</v>
      </c>
      <c r="R163" s="20"/>
      <c r="S163" s="20"/>
      <c r="U163" s="20"/>
    </row>
    <row r="164" spans="1:1021" s="3" customFormat="1" ht="15" customHeight="1">
      <c r="A164" s="10">
        <v>152</v>
      </c>
      <c r="B164" s="21" t="s">
        <v>137</v>
      </c>
      <c r="C164" s="14" t="s">
        <v>19</v>
      </c>
      <c r="D164" s="21"/>
      <c r="E164" s="21" t="s">
        <v>32</v>
      </c>
      <c r="F164" s="21"/>
      <c r="G164" s="19" t="s">
        <v>33</v>
      </c>
      <c r="H164" s="80">
        <v>1</v>
      </c>
      <c r="I164" s="103"/>
      <c r="J164" s="103"/>
      <c r="K164" s="104"/>
      <c r="L164" s="104"/>
      <c r="M164" s="103"/>
      <c r="N164" s="84"/>
      <c r="O164" s="84"/>
      <c r="P164" s="84"/>
      <c r="Q164" s="84"/>
    </row>
    <row r="165" spans="1:1021" ht="15" customHeight="1">
      <c r="A165" s="10">
        <v>153</v>
      </c>
      <c r="B165" s="21" t="s">
        <v>138</v>
      </c>
      <c r="C165" s="14" t="s">
        <v>19</v>
      </c>
      <c r="D165" s="10"/>
      <c r="E165" s="21" t="s">
        <v>39</v>
      </c>
      <c r="F165" s="22"/>
      <c r="G165" s="19" t="s">
        <v>22</v>
      </c>
      <c r="H165" s="92">
        <v>4</v>
      </c>
      <c r="I165" s="101"/>
      <c r="J165" s="101"/>
      <c r="K165" s="101"/>
      <c r="L165" s="101"/>
      <c r="M165" s="87">
        <f t="shared" ref="M165:M166" si="31">K165-L165</f>
        <v>0</v>
      </c>
      <c r="N165" s="101"/>
      <c r="O165" s="101"/>
      <c r="P165" s="101"/>
      <c r="Q165" s="90">
        <f t="shared" ref="Q165:Q166" si="32">O165-P165</f>
        <v>0</v>
      </c>
      <c r="R165" s="20"/>
      <c r="S165" s="20"/>
      <c r="U165" s="20"/>
    </row>
    <row r="166" spans="1:1021" ht="15" customHeight="1">
      <c r="A166" s="10">
        <v>154</v>
      </c>
      <c r="B166" s="21" t="s">
        <v>139</v>
      </c>
      <c r="C166" s="42" t="s">
        <v>19</v>
      </c>
      <c r="D166" s="43"/>
      <c r="E166" s="21" t="s">
        <v>39</v>
      </c>
      <c r="F166" s="23"/>
      <c r="G166" s="19" t="s">
        <v>22</v>
      </c>
      <c r="H166" s="92"/>
      <c r="I166" s="101"/>
      <c r="J166" s="101"/>
      <c r="K166" s="101"/>
      <c r="L166" s="101"/>
      <c r="M166" s="87">
        <f t="shared" si="31"/>
        <v>0</v>
      </c>
      <c r="N166" s="101"/>
      <c r="O166" s="166"/>
      <c r="P166" s="166"/>
      <c r="Q166" s="90">
        <f t="shared" si="32"/>
        <v>0</v>
      </c>
      <c r="R166" s="20"/>
      <c r="S166" s="20"/>
      <c r="U166" s="20"/>
    </row>
    <row r="167" spans="1:1021" ht="15" customHeight="1">
      <c r="A167" s="10">
        <v>155</v>
      </c>
      <c r="B167" s="21" t="s">
        <v>139</v>
      </c>
      <c r="C167" s="42" t="s">
        <v>19</v>
      </c>
      <c r="D167" s="43"/>
      <c r="E167" s="21" t="s">
        <v>39</v>
      </c>
      <c r="F167" s="44"/>
      <c r="G167" s="19" t="s">
        <v>25</v>
      </c>
      <c r="H167" s="167"/>
      <c r="I167" s="104"/>
      <c r="J167" s="104"/>
      <c r="K167" s="104"/>
      <c r="L167" s="104"/>
      <c r="M167" s="104"/>
      <c r="N167" s="104"/>
      <c r="O167" s="121"/>
      <c r="P167" s="121"/>
      <c r="Q167" s="104"/>
    </row>
    <row r="168" spans="1:1021" ht="15" customHeight="1">
      <c r="A168" s="10">
        <v>156</v>
      </c>
      <c r="B168" s="21" t="s">
        <v>140</v>
      </c>
      <c r="C168" s="14"/>
      <c r="D168" s="10"/>
      <c r="E168" s="21"/>
      <c r="F168" s="23"/>
      <c r="G168" s="19" t="s">
        <v>44</v>
      </c>
      <c r="H168" s="96"/>
      <c r="I168" s="97"/>
      <c r="J168" s="97"/>
      <c r="K168" s="97"/>
      <c r="L168" s="97"/>
      <c r="M168" s="84"/>
      <c r="N168" s="97"/>
      <c r="O168" s="128"/>
      <c r="P168" s="128"/>
      <c r="Q168" s="138"/>
      <c r="R168" s="18"/>
    </row>
    <row r="169" spans="1:1021" ht="15" customHeight="1">
      <c r="A169" s="10">
        <v>157</v>
      </c>
      <c r="B169" s="21" t="s">
        <v>141</v>
      </c>
      <c r="C169" s="14" t="s">
        <v>19</v>
      </c>
      <c r="D169" s="10"/>
      <c r="E169" s="21" t="s">
        <v>142</v>
      </c>
      <c r="F169" s="23"/>
      <c r="G169" s="19" t="s">
        <v>22</v>
      </c>
      <c r="H169" s="92">
        <v>5</v>
      </c>
      <c r="I169" s="87"/>
      <c r="J169" s="87"/>
      <c r="K169" s="87"/>
      <c r="L169" s="87"/>
      <c r="M169" s="87">
        <f>K169-L169</f>
        <v>0</v>
      </c>
      <c r="N169" s="87"/>
      <c r="O169" s="90"/>
      <c r="P169" s="90"/>
      <c r="Q169" s="90">
        <f>O169-P169</f>
        <v>0</v>
      </c>
      <c r="R169" s="20"/>
      <c r="S169" s="20"/>
      <c r="U169" s="20"/>
    </row>
    <row r="170" spans="1:1021" ht="15" customHeight="1">
      <c r="A170" s="10">
        <v>158</v>
      </c>
      <c r="B170" s="21" t="s">
        <v>141</v>
      </c>
      <c r="C170" s="14" t="s">
        <v>19</v>
      </c>
      <c r="D170" s="21"/>
      <c r="E170" s="21" t="s">
        <v>142</v>
      </c>
      <c r="F170" s="21"/>
      <c r="G170" s="19" t="s">
        <v>21</v>
      </c>
      <c r="H170" s="80"/>
      <c r="I170" s="115"/>
      <c r="J170" s="115"/>
      <c r="K170" s="120"/>
      <c r="L170" s="153"/>
      <c r="M170" s="115"/>
      <c r="N170" s="168"/>
      <c r="O170" s="169"/>
      <c r="P170" s="169"/>
      <c r="Q170" s="84"/>
      <c r="R170" s="18"/>
    </row>
    <row r="171" spans="1:1021" ht="15" customHeight="1">
      <c r="A171" s="10">
        <v>159</v>
      </c>
      <c r="B171" s="21" t="s">
        <v>143</v>
      </c>
      <c r="C171" s="14" t="s">
        <v>19</v>
      </c>
      <c r="D171" s="10"/>
      <c r="E171" s="21" t="s">
        <v>122</v>
      </c>
      <c r="F171" s="23"/>
      <c r="G171" s="19" t="s">
        <v>22</v>
      </c>
      <c r="H171" s="92">
        <v>19</v>
      </c>
      <c r="I171" s="87"/>
      <c r="J171" s="87"/>
      <c r="K171" s="87"/>
      <c r="L171" s="87"/>
      <c r="M171" s="87">
        <f>K171-L171</f>
        <v>0</v>
      </c>
      <c r="N171" s="87">
        <v>49</v>
      </c>
      <c r="O171" s="87">
        <f>5248.31+2828.8+26487.21</f>
        <v>34564.32</v>
      </c>
      <c r="P171" s="87">
        <f>5248.31+2828.8+26487.21</f>
        <v>34564.32</v>
      </c>
      <c r="Q171" s="90">
        <f>O171-P171</f>
        <v>0</v>
      </c>
      <c r="R171" s="20"/>
      <c r="S171" s="20"/>
      <c r="U171" s="20"/>
    </row>
    <row r="172" spans="1:1021" s="18" customFormat="1" ht="15" customHeight="1">
      <c r="A172" s="10">
        <v>160</v>
      </c>
      <c r="B172" s="45" t="s">
        <v>143</v>
      </c>
      <c r="C172" s="14" t="s">
        <v>19</v>
      </c>
      <c r="D172" s="10"/>
      <c r="E172" s="21"/>
      <c r="F172" s="22"/>
      <c r="G172" s="19" t="s">
        <v>47</v>
      </c>
      <c r="H172" s="80"/>
      <c r="I172" s="170"/>
      <c r="J172" s="170"/>
      <c r="K172" s="170"/>
      <c r="L172" s="170"/>
      <c r="M172" s="84"/>
      <c r="N172" s="171"/>
      <c r="O172" s="172"/>
      <c r="P172" s="172"/>
      <c r="Q172" s="84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</row>
    <row r="173" spans="1:1021" ht="15" customHeight="1">
      <c r="A173" s="10">
        <v>161</v>
      </c>
      <c r="B173" s="21" t="s">
        <v>144</v>
      </c>
      <c r="C173" s="14" t="s">
        <v>19</v>
      </c>
      <c r="D173" s="10"/>
      <c r="E173" s="21" t="s">
        <v>43</v>
      </c>
      <c r="F173" s="23"/>
      <c r="G173" s="19" t="s">
        <v>22</v>
      </c>
      <c r="H173" s="92">
        <v>1</v>
      </c>
      <c r="I173" s="87"/>
      <c r="J173" s="87"/>
      <c r="K173" s="87"/>
      <c r="L173" s="87"/>
      <c r="M173" s="87">
        <f>K173-L173</f>
        <v>0</v>
      </c>
      <c r="N173" s="87"/>
      <c r="O173" s="87"/>
      <c r="P173" s="87"/>
      <c r="Q173" s="90">
        <f>O173-P173</f>
        <v>0</v>
      </c>
      <c r="R173" s="20"/>
      <c r="S173" s="20"/>
      <c r="U173" s="20"/>
    </row>
    <row r="174" spans="1:1021" ht="15" customHeight="1">
      <c r="A174" s="10">
        <v>162</v>
      </c>
      <c r="B174" s="21" t="s">
        <v>145</v>
      </c>
      <c r="C174" s="14" t="s">
        <v>38</v>
      </c>
      <c r="D174" s="10"/>
      <c r="E174" s="21"/>
      <c r="F174" s="22"/>
      <c r="G174" s="19" t="s">
        <v>47</v>
      </c>
      <c r="H174" s="80">
        <v>2</v>
      </c>
      <c r="I174" s="84"/>
      <c r="J174" s="84"/>
      <c r="K174" s="84"/>
      <c r="L174" s="84"/>
      <c r="M174" s="84"/>
      <c r="N174" s="84">
        <v>3</v>
      </c>
      <c r="O174" s="95"/>
      <c r="P174" s="95"/>
      <c r="Q174" s="84"/>
      <c r="R174" s="18"/>
    </row>
    <row r="175" spans="1:1021" ht="15" customHeight="1">
      <c r="A175" s="10">
        <v>163</v>
      </c>
      <c r="B175" s="21" t="s">
        <v>145</v>
      </c>
      <c r="C175" s="14"/>
      <c r="D175" s="10"/>
      <c r="E175" s="21"/>
      <c r="F175" s="22"/>
      <c r="G175" s="19" t="s">
        <v>22</v>
      </c>
      <c r="H175" s="80"/>
      <c r="I175" s="84"/>
      <c r="J175" s="84"/>
      <c r="K175" s="84"/>
      <c r="L175" s="84"/>
      <c r="M175" s="87">
        <f t="shared" ref="M175:M176" si="33">K175-L175</f>
        <v>0</v>
      </c>
      <c r="N175" s="84"/>
      <c r="O175" s="84"/>
      <c r="P175" s="84"/>
      <c r="Q175" s="90">
        <f t="shared" ref="Q175:Q176" si="34">O175-P175</f>
        <v>0</v>
      </c>
      <c r="R175" s="20"/>
      <c r="S175" s="20"/>
      <c r="U175" s="20"/>
    </row>
    <row r="176" spans="1:1021" ht="15" customHeight="1">
      <c r="A176" s="10">
        <v>164</v>
      </c>
      <c r="B176" s="21" t="s">
        <v>146</v>
      </c>
      <c r="C176" s="14" t="s">
        <v>38</v>
      </c>
      <c r="D176" s="10"/>
      <c r="E176" s="21" t="s">
        <v>147</v>
      </c>
      <c r="F176" s="23"/>
      <c r="G176" s="19" t="s">
        <v>22</v>
      </c>
      <c r="H176" s="92">
        <v>1</v>
      </c>
      <c r="I176" s="87"/>
      <c r="J176" s="87"/>
      <c r="K176" s="87"/>
      <c r="L176" s="87"/>
      <c r="M176" s="87">
        <f t="shared" si="33"/>
        <v>0</v>
      </c>
      <c r="N176" s="173"/>
      <c r="O176" s="174"/>
      <c r="P176" s="174"/>
      <c r="Q176" s="90">
        <f t="shared" si="34"/>
        <v>0</v>
      </c>
      <c r="R176" s="20"/>
      <c r="S176" s="20"/>
      <c r="U176" s="20"/>
    </row>
    <row r="177" spans="1:1021" ht="15" customHeight="1">
      <c r="A177" s="10">
        <v>165</v>
      </c>
      <c r="B177" s="21" t="s">
        <v>146</v>
      </c>
      <c r="C177" s="14" t="s">
        <v>38</v>
      </c>
      <c r="D177" s="10"/>
      <c r="E177" s="21" t="s">
        <v>147</v>
      </c>
      <c r="F177" s="30"/>
      <c r="G177" s="19" t="s">
        <v>47</v>
      </c>
      <c r="H177" s="80"/>
      <c r="I177" s="84"/>
      <c r="J177" s="84"/>
      <c r="K177" s="84"/>
      <c r="L177" s="84"/>
      <c r="M177" s="84"/>
      <c r="N177" s="82">
        <v>2</v>
      </c>
      <c r="O177" s="82">
        <v>693.66</v>
      </c>
      <c r="P177" s="82">
        <v>693.66</v>
      </c>
      <c r="Q177" s="84">
        <v>0</v>
      </c>
      <c r="R177" s="18"/>
    </row>
    <row r="178" spans="1:1021" ht="15" customHeight="1">
      <c r="A178" s="10">
        <v>166</v>
      </c>
      <c r="B178" s="21" t="s">
        <v>145</v>
      </c>
      <c r="C178" s="14"/>
      <c r="D178" s="10"/>
      <c r="E178" s="21"/>
      <c r="F178" s="30"/>
      <c r="G178" s="19"/>
      <c r="H178" s="80"/>
      <c r="I178" s="84"/>
      <c r="J178" s="84"/>
      <c r="K178" s="84"/>
      <c r="L178" s="84"/>
      <c r="M178" s="84"/>
      <c r="N178" s="82"/>
      <c r="O178" s="129"/>
      <c r="P178" s="82"/>
      <c r="Q178" s="84"/>
      <c r="R178" s="18"/>
    </row>
    <row r="179" spans="1:1021" ht="15" customHeight="1">
      <c r="A179" s="10"/>
      <c r="B179" s="21" t="s">
        <v>145</v>
      </c>
      <c r="C179" s="14"/>
      <c r="D179" s="10"/>
      <c r="E179" s="21"/>
      <c r="F179" s="30"/>
      <c r="G179" s="19" t="s">
        <v>25</v>
      </c>
      <c r="H179" s="80">
        <v>1</v>
      </c>
      <c r="I179" s="84"/>
      <c r="J179" s="84"/>
      <c r="K179" s="84"/>
      <c r="L179" s="84"/>
      <c r="M179" s="84"/>
      <c r="N179" s="82"/>
      <c r="O179" s="129"/>
      <c r="P179" s="82"/>
      <c r="Q179" s="84"/>
      <c r="R179" s="18"/>
    </row>
    <row r="180" spans="1:1021" ht="15" customHeight="1">
      <c r="A180" s="10">
        <v>167</v>
      </c>
      <c r="B180" s="21" t="s">
        <v>148</v>
      </c>
      <c r="C180" s="14" t="s">
        <v>19</v>
      </c>
      <c r="D180" s="10"/>
      <c r="E180" s="21"/>
      <c r="F180" s="22"/>
      <c r="G180" s="19" t="s">
        <v>25</v>
      </c>
      <c r="H180" s="80">
        <v>4</v>
      </c>
      <c r="I180" s="104"/>
      <c r="J180" s="104"/>
      <c r="K180" s="104"/>
      <c r="L180" s="104"/>
      <c r="M180" s="104"/>
      <c r="N180" s="104"/>
      <c r="O180" s="121"/>
      <c r="P180" s="104"/>
      <c r="Q180" s="104"/>
    </row>
    <row r="181" spans="1:1021" ht="15" customHeight="1">
      <c r="A181" s="10">
        <v>168</v>
      </c>
      <c r="B181" s="21" t="s">
        <v>148</v>
      </c>
      <c r="C181" s="14" t="s">
        <v>19</v>
      </c>
      <c r="D181" s="10"/>
      <c r="E181" s="21" t="s">
        <v>24</v>
      </c>
      <c r="F181" s="30"/>
      <c r="G181" s="19" t="s">
        <v>22</v>
      </c>
      <c r="H181" s="92"/>
      <c r="I181" s="87"/>
      <c r="J181" s="87"/>
      <c r="K181" s="87"/>
      <c r="L181" s="87"/>
      <c r="M181" s="87">
        <f t="shared" ref="M181:M182" si="35">K181-L181</f>
        <v>0</v>
      </c>
      <c r="N181" s="175"/>
      <c r="O181" s="176"/>
      <c r="P181" s="176"/>
      <c r="Q181" s="90">
        <f t="shared" ref="Q181:Q182" si="36">O181-P181</f>
        <v>0</v>
      </c>
      <c r="R181" s="20"/>
      <c r="S181" s="20"/>
      <c r="U181" s="20"/>
    </row>
    <row r="182" spans="1:1021" ht="15" customHeight="1">
      <c r="A182" s="10">
        <v>169</v>
      </c>
      <c r="B182" s="21" t="s">
        <v>149</v>
      </c>
      <c r="C182" s="14" t="s">
        <v>19</v>
      </c>
      <c r="D182" s="10"/>
      <c r="E182" s="21" t="s">
        <v>39</v>
      </c>
      <c r="F182" s="22"/>
      <c r="G182" s="19" t="s">
        <v>22</v>
      </c>
      <c r="H182" s="92"/>
      <c r="I182" s="87"/>
      <c r="J182" s="87"/>
      <c r="K182" s="87"/>
      <c r="L182" s="87"/>
      <c r="M182" s="87">
        <f t="shared" si="35"/>
        <v>0</v>
      </c>
      <c r="N182" s="87"/>
      <c r="O182" s="87"/>
      <c r="P182" s="87"/>
      <c r="Q182" s="90">
        <f t="shared" si="36"/>
        <v>0</v>
      </c>
      <c r="R182" s="20"/>
      <c r="S182" s="20"/>
      <c r="T182" s="18"/>
      <c r="U182" s="20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8"/>
      <c r="ALB182" s="18"/>
      <c r="ALC182" s="18"/>
      <c r="ALD182" s="18"/>
      <c r="ALE182" s="18"/>
      <c r="ALF182" s="18"/>
      <c r="ALG182" s="18"/>
      <c r="ALH182" s="18"/>
      <c r="ALI182" s="18"/>
      <c r="ALJ182" s="18"/>
      <c r="ALK182" s="18"/>
      <c r="ALL182" s="18"/>
      <c r="ALM182" s="18"/>
      <c r="ALN182" s="18"/>
      <c r="ALO182" s="18"/>
      <c r="ALP182" s="18"/>
      <c r="ALQ182" s="18"/>
      <c r="ALR182" s="18"/>
      <c r="ALS182" s="18"/>
      <c r="ALT182" s="18"/>
      <c r="ALU182" s="18"/>
      <c r="ALV182" s="18"/>
      <c r="ALW182" s="18"/>
      <c r="ALX182" s="18"/>
      <c r="ALY182" s="18"/>
      <c r="ALZ182" s="18"/>
      <c r="AMA182" s="18"/>
      <c r="AMB182" s="18"/>
      <c r="AMC182" s="18"/>
      <c r="AMD182" s="18"/>
      <c r="AME182" s="18"/>
      <c r="AMF182" s="18"/>
      <c r="AMG182" s="18"/>
    </row>
    <row r="183" spans="1:1021" ht="15" customHeight="1">
      <c r="A183" s="10">
        <v>170</v>
      </c>
      <c r="B183" s="21" t="s">
        <v>149</v>
      </c>
      <c r="C183" s="14" t="s">
        <v>19</v>
      </c>
      <c r="D183" s="10"/>
      <c r="E183" s="21" t="s">
        <v>39</v>
      </c>
      <c r="F183" s="22"/>
      <c r="G183" s="19" t="s">
        <v>25</v>
      </c>
      <c r="H183" s="80"/>
      <c r="I183" s="84"/>
      <c r="J183" s="84"/>
      <c r="K183" s="84"/>
      <c r="L183" s="84"/>
      <c r="M183" s="84"/>
      <c r="N183" s="84"/>
      <c r="O183" s="84"/>
      <c r="P183" s="84"/>
      <c r="Q183" s="84"/>
      <c r="R183" s="18"/>
    </row>
    <row r="184" spans="1:1021" ht="15" customHeight="1">
      <c r="A184" s="10">
        <v>171</v>
      </c>
      <c r="B184" s="21" t="s">
        <v>150</v>
      </c>
      <c r="C184" s="14" t="s">
        <v>19</v>
      </c>
      <c r="D184" s="10"/>
      <c r="E184" s="21" t="s">
        <v>39</v>
      </c>
      <c r="F184" s="22"/>
      <c r="G184" s="19" t="s">
        <v>22</v>
      </c>
      <c r="H184" s="92"/>
      <c r="I184" s="87"/>
      <c r="J184" s="87"/>
      <c r="K184" s="87"/>
      <c r="L184" s="87"/>
      <c r="M184" s="87">
        <f>K184-L184</f>
        <v>0</v>
      </c>
      <c r="N184" s="87"/>
      <c r="O184" s="93"/>
      <c r="P184" s="93"/>
      <c r="Q184" s="90">
        <f>O184-P184</f>
        <v>0</v>
      </c>
      <c r="R184" s="20"/>
      <c r="S184" s="20"/>
      <c r="U184" s="20"/>
    </row>
    <row r="185" spans="1:1021" ht="15" customHeight="1">
      <c r="A185" s="10">
        <v>172</v>
      </c>
      <c r="B185" s="21" t="s">
        <v>150</v>
      </c>
      <c r="C185" s="14" t="s">
        <v>19</v>
      </c>
      <c r="D185" s="43"/>
      <c r="E185" s="21" t="s">
        <v>39</v>
      </c>
      <c r="F185" s="44"/>
      <c r="G185" s="19" t="s">
        <v>25</v>
      </c>
      <c r="H185" s="167"/>
      <c r="I185" s="84"/>
      <c r="J185" s="84"/>
      <c r="K185" s="84"/>
      <c r="L185" s="84"/>
      <c r="M185" s="84"/>
      <c r="N185" s="84"/>
      <c r="O185" s="95"/>
      <c r="P185" s="84"/>
      <c r="Q185" s="84"/>
      <c r="R185" s="18"/>
    </row>
    <row r="186" spans="1:1021" ht="15" customHeight="1">
      <c r="A186" s="10">
        <v>173</v>
      </c>
      <c r="B186" s="21" t="s">
        <v>151</v>
      </c>
      <c r="C186" s="14" t="s">
        <v>19</v>
      </c>
      <c r="D186" s="43"/>
      <c r="E186" s="21" t="s">
        <v>39</v>
      </c>
      <c r="F186" s="23"/>
      <c r="G186" s="19" t="s">
        <v>22</v>
      </c>
      <c r="H186" s="177">
        <v>2</v>
      </c>
      <c r="I186" s="87"/>
      <c r="J186" s="87"/>
      <c r="K186" s="87"/>
      <c r="L186" s="87"/>
      <c r="M186" s="87">
        <f>K186-L186</f>
        <v>0</v>
      </c>
      <c r="N186" s="87"/>
      <c r="O186" s="93"/>
      <c r="P186" s="93"/>
      <c r="Q186" s="90">
        <f>O186-P186</f>
        <v>0</v>
      </c>
      <c r="R186" s="20"/>
      <c r="S186" s="20"/>
      <c r="U186" s="20"/>
    </row>
    <row r="187" spans="1:1021" ht="15" customHeight="1">
      <c r="A187" s="10">
        <v>174</v>
      </c>
      <c r="B187" s="21" t="s">
        <v>151</v>
      </c>
      <c r="C187" s="14"/>
      <c r="D187" s="10"/>
      <c r="E187" s="21"/>
      <c r="F187" s="23"/>
      <c r="G187" s="19" t="s">
        <v>25</v>
      </c>
      <c r="H187" s="80"/>
      <c r="I187" s="84"/>
      <c r="J187" s="84"/>
      <c r="K187" s="84"/>
      <c r="L187" s="84"/>
      <c r="M187" s="84"/>
      <c r="N187" s="84"/>
      <c r="O187" s="95"/>
      <c r="P187" s="95"/>
      <c r="Q187" s="13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8"/>
      <c r="ALB187" s="18"/>
      <c r="ALC187" s="18"/>
      <c r="ALD187" s="18"/>
      <c r="ALE187" s="18"/>
      <c r="ALF187" s="18"/>
      <c r="ALG187" s="18"/>
      <c r="ALH187" s="18"/>
      <c r="ALI187" s="18"/>
      <c r="ALJ187" s="18"/>
      <c r="ALK187" s="18"/>
      <c r="ALL187" s="18"/>
      <c r="ALM187" s="18"/>
      <c r="ALN187" s="18"/>
      <c r="ALO187" s="18"/>
      <c r="ALP187" s="18"/>
      <c r="ALQ187" s="18"/>
      <c r="ALR187" s="18"/>
      <c r="ALS187" s="18"/>
      <c r="ALT187" s="18"/>
      <c r="ALU187" s="18"/>
      <c r="ALV187" s="18"/>
      <c r="ALW187" s="18"/>
      <c r="ALX187" s="18"/>
      <c r="ALY187" s="18"/>
      <c r="ALZ187" s="18"/>
      <c r="AMA187" s="18"/>
      <c r="AMB187" s="18"/>
      <c r="AMC187" s="18"/>
      <c r="AMD187" s="18"/>
      <c r="AME187" s="18"/>
      <c r="AMF187" s="18"/>
      <c r="AMG187" s="18"/>
    </row>
    <row r="188" spans="1:1021" ht="15" customHeight="1">
      <c r="A188" s="10">
        <v>175</v>
      </c>
      <c r="B188" s="21" t="s">
        <v>152</v>
      </c>
      <c r="C188" s="14" t="s">
        <v>19</v>
      </c>
      <c r="D188" s="10"/>
      <c r="E188" s="21" t="s">
        <v>39</v>
      </c>
      <c r="F188" s="23"/>
      <c r="G188" s="19" t="s">
        <v>22</v>
      </c>
      <c r="H188" s="92"/>
      <c r="I188" s="87"/>
      <c r="J188" s="87"/>
      <c r="K188" s="87"/>
      <c r="L188" s="87"/>
      <c r="M188" s="87">
        <f>K188-L188</f>
        <v>0</v>
      </c>
      <c r="N188" s="87">
        <v>2</v>
      </c>
      <c r="O188" s="93">
        <v>6796.02</v>
      </c>
      <c r="P188" s="93">
        <v>6796.02</v>
      </c>
      <c r="Q188" s="90">
        <f>O188-P188</f>
        <v>0</v>
      </c>
      <c r="R188" s="20"/>
      <c r="S188" s="20"/>
      <c r="T188" s="18"/>
      <c r="U188" s="20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</row>
    <row r="189" spans="1:1021" s="3" customFormat="1" ht="15" customHeight="1">
      <c r="A189" s="10">
        <v>176</v>
      </c>
      <c r="B189" s="21" t="s">
        <v>152</v>
      </c>
      <c r="C189" s="14" t="s">
        <v>19</v>
      </c>
      <c r="D189" s="10"/>
      <c r="E189" s="21" t="s">
        <v>39</v>
      </c>
      <c r="F189" s="22"/>
      <c r="G189" s="19" t="s">
        <v>25</v>
      </c>
      <c r="H189" s="80"/>
      <c r="I189" s="104"/>
      <c r="J189" s="104"/>
      <c r="K189" s="104"/>
      <c r="L189" s="104"/>
      <c r="M189" s="104"/>
      <c r="N189" s="104"/>
      <c r="O189" s="121"/>
      <c r="P189" s="104"/>
      <c r="Q189" s="104"/>
    </row>
    <row r="190" spans="1:1021" s="3" customFormat="1" ht="15" customHeight="1">
      <c r="A190" s="10">
        <v>177</v>
      </c>
      <c r="B190" s="29" t="s">
        <v>153</v>
      </c>
      <c r="C190" s="14" t="s">
        <v>19</v>
      </c>
      <c r="D190" s="10"/>
      <c r="E190" s="21" t="s">
        <v>43</v>
      </c>
      <c r="F190" s="22"/>
      <c r="G190" s="19" t="s">
        <v>44</v>
      </c>
      <c r="H190" s="80">
        <v>3</v>
      </c>
      <c r="I190" s="105"/>
      <c r="J190" s="105"/>
      <c r="K190" s="104"/>
      <c r="L190" s="106"/>
      <c r="M190" s="105"/>
      <c r="N190" s="107">
        <v>2</v>
      </c>
      <c r="O190" s="108">
        <v>11911.2</v>
      </c>
      <c r="P190" s="108">
        <v>11911.2</v>
      </c>
      <c r="Q190" s="107"/>
      <c r="R190" s="18"/>
    </row>
    <row r="191" spans="1:1021" s="3" customFormat="1" ht="15" customHeight="1">
      <c r="A191" s="10">
        <v>178</v>
      </c>
      <c r="B191" s="21" t="s">
        <v>153</v>
      </c>
      <c r="C191" s="14" t="s">
        <v>19</v>
      </c>
      <c r="D191" s="10"/>
      <c r="E191" s="21" t="s">
        <v>43</v>
      </c>
      <c r="F191" s="23"/>
      <c r="G191" s="19" t="s">
        <v>22</v>
      </c>
      <c r="H191" s="92">
        <v>2</v>
      </c>
      <c r="I191" s="87"/>
      <c r="J191" s="87"/>
      <c r="K191" s="87"/>
      <c r="L191" s="87"/>
      <c r="M191" s="87">
        <f>K191-L191</f>
        <v>0</v>
      </c>
      <c r="N191" s="87">
        <v>2</v>
      </c>
      <c r="O191" s="99">
        <v>2869.6</v>
      </c>
      <c r="P191" s="99">
        <v>2869.6</v>
      </c>
      <c r="Q191" s="90">
        <f>O191-P191</f>
        <v>0</v>
      </c>
      <c r="R191" s="20"/>
      <c r="S191" s="20"/>
      <c r="U191" s="20"/>
    </row>
    <row r="192" spans="1:1021" s="3" customFormat="1" ht="15" customHeight="1">
      <c r="A192" s="10">
        <v>179</v>
      </c>
      <c r="B192" s="21" t="s">
        <v>153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84"/>
      <c r="Q192" s="84"/>
      <c r="R192" s="18"/>
    </row>
    <row r="193" spans="1:21" s="3" customFormat="1" ht="15" customHeight="1">
      <c r="A193" s="10">
        <v>180</v>
      </c>
      <c r="B193" s="21" t="s">
        <v>154</v>
      </c>
      <c r="C193" s="14" t="s">
        <v>19</v>
      </c>
      <c r="D193" s="10"/>
      <c r="E193" s="21" t="s">
        <v>24</v>
      </c>
      <c r="F193" s="22"/>
      <c r="G193" s="19" t="s">
        <v>22</v>
      </c>
      <c r="H193" s="92"/>
      <c r="I193" s="87"/>
      <c r="J193" s="87"/>
      <c r="K193" s="87"/>
      <c r="L193" s="87"/>
      <c r="M193" s="87">
        <f t="shared" ref="M193:M195" si="37">K193-L193</f>
        <v>0</v>
      </c>
      <c r="N193" s="87">
        <v>1</v>
      </c>
      <c r="O193" s="93">
        <f>7049.94+2685.19</f>
        <v>9735.1299999999992</v>
      </c>
      <c r="P193" s="93"/>
      <c r="Q193" s="90">
        <f t="shared" ref="Q193:Q195" si="38">O193-P193</f>
        <v>9735.1299999999992</v>
      </c>
      <c r="R193" s="20"/>
      <c r="S193" s="20"/>
      <c r="U193" s="20"/>
    </row>
    <row r="194" spans="1:21" s="3" customFormat="1" ht="15" customHeight="1">
      <c r="A194" s="10">
        <v>181</v>
      </c>
      <c r="B194" s="21" t="s">
        <v>155</v>
      </c>
      <c r="C194" s="14" t="s">
        <v>19</v>
      </c>
      <c r="D194" s="10"/>
      <c r="E194" s="21"/>
      <c r="F194" s="23"/>
      <c r="G194" s="19" t="s">
        <v>22</v>
      </c>
      <c r="H194" s="92">
        <v>1</v>
      </c>
      <c r="I194" s="87"/>
      <c r="J194" s="87"/>
      <c r="K194" s="87"/>
      <c r="L194" s="87"/>
      <c r="M194" s="87">
        <f t="shared" si="37"/>
        <v>0</v>
      </c>
      <c r="N194" s="87"/>
      <c r="O194" s="93"/>
      <c r="P194" s="93"/>
      <c r="Q194" s="90">
        <f t="shared" si="38"/>
        <v>0</v>
      </c>
      <c r="R194" s="20"/>
      <c r="S194" s="20"/>
      <c r="U194" s="20"/>
    </row>
    <row r="195" spans="1:21" s="3" customFormat="1" ht="15" customHeight="1">
      <c r="A195" s="10">
        <v>182</v>
      </c>
      <c r="B195" s="21" t="s">
        <v>156</v>
      </c>
      <c r="C195" s="14" t="s">
        <v>19</v>
      </c>
      <c r="D195" s="10"/>
      <c r="E195" s="21" t="s">
        <v>24</v>
      </c>
      <c r="F195" s="23"/>
      <c r="G195" s="19" t="s">
        <v>22</v>
      </c>
      <c r="H195" s="92"/>
      <c r="I195" s="87"/>
      <c r="J195" s="87"/>
      <c r="K195" s="87"/>
      <c r="L195" s="87"/>
      <c r="M195" s="87">
        <f t="shared" si="37"/>
        <v>0</v>
      </c>
      <c r="N195" s="87"/>
      <c r="O195" s="93"/>
      <c r="P195" s="93"/>
      <c r="Q195" s="90">
        <f t="shared" si="38"/>
        <v>0</v>
      </c>
      <c r="R195" s="20"/>
      <c r="S195" s="20"/>
      <c r="U195" s="20"/>
    </row>
    <row r="196" spans="1:21" s="3" customFormat="1" ht="15" customHeight="1">
      <c r="A196" s="10">
        <v>183</v>
      </c>
      <c r="B196" s="21" t="s">
        <v>156</v>
      </c>
      <c r="C196" s="14" t="s">
        <v>19</v>
      </c>
      <c r="D196" s="10"/>
      <c r="E196" s="21" t="s">
        <v>39</v>
      </c>
      <c r="F196" s="29"/>
      <c r="G196" s="19" t="s">
        <v>25</v>
      </c>
      <c r="H196" s="96"/>
      <c r="I196" s="178"/>
      <c r="J196" s="178"/>
      <c r="K196" s="178"/>
      <c r="L196" s="178"/>
      <c r="M196" s="178"/>
      <c r="N196" s="178"/>
      <c r="O196" s="179"/>
      <c r="P196" s="178"/>
      <c r="Q196" s="178"/>
    </row>
    <row r="197" spans="1:21" s="3" customFormat="1" ht="15" customHeight="1">
      <c r="A197" s="10">
        <v>184</v>
      </c>
      <c r="B197" s="21" t="s">
        <v>157</v>
      </c>
      <c r="C197" s="14" t="s">
        <v>19</v>
      </c>
      <c r="D197" s="10"/>
      <c r="E197" s="21" t="s">
        <v>158</v>
      </c>
      <c r="F197" s="22"/>
      <c r="G197" s="19" t="s">
        <v>21</v>
      </c>
      <c r="H197" s="80"/>
      <c r="I197" s="115"/>
      <c r="J197" s="127"/>
      <c r="K197" s="143"/>
      <c r="L197" s="143"/>
      <c r="M197" s="127"/>
      <c r="N197" s="84"/>
      <c r="O197" s="84"/>
      <c r="P197" s="84"/>
      <c r="Q197" s="84"/>
    </row>
    <row r="198" spans="1:21" s="3" customFormat="1" ht="15" customHeight="1">
      <c r="A198" s="10">
        <v>185</v>
      </c>
      <c r="B198" s="21" t="s">
        <v>157</v>
      </c>
      <c r="C198" s="14" t="s">
        <v>19</v>
      </c>
      <c r="D198" s="10"/>
      <c r="E198" s="21"/>
      <c r="F198" s="23"/>
      <c r="G198" s="19" t="s">
        <v>22</v>
      </c>
      <c r="H198" s="92"/>
      <c r="I198" s="87"/>
      <c r="J198" s="87"/>
      <c r="K198" s="87"/>
      <c r="L198" s="87"/>
      <c r="M198" s="87">
        <f>K198-L198</f>
        <v>0</v>
      </c>
      <c r="N198" s="87"/>
      <c r="O198" s="93"/>
      <c r="P198" s="93"/>
      <c r="Q198" s="90">
        <f>O198-P198</f>
        <v>0</v>
      </c>
      <c r="R198" s="20"/>
      <c r="S198" s="20"/>
      <c r="U198" s="20"/>
    </row>
    <row r="199" spans="1:21" s="3" customFormat="1" ht="15" customHeight="1">
      <c r="A199" s="10">
        <v>186</v>
      </c>
      <c r="B199" s="21" t="s">
        <v>159</v>
      </c>
      <c r="C199" s="14"/>
      <c r="D199" s="10"/>
      <c r="E199" s="21"/>
      <c r="F199" s="23"/>
      <c r="G199" s="19"/>
      <c r="H199" s="92"/>
      <c r="I199" s="87"/>
      <c r="J199" s="87"/>
      <c r="K199" s="87"/>
      <c r="L199" s="87"/>
      <c r="M199" s="87"/>
      <c r="N199" s="87"/>
      <c r="O199" s="93"/>
      <c r="P199" s="93"/>
      <c r="Q199" s="90"/>
      <c r="R199" s="20"/>
      <c r="S199" s="20"/>
      <c r="U199" s="20"/>
    </row>
    <row r="200" spans="1:21" s="3" customFormat="1" ht="15" customHeight="1">
      <c r="A200" s="10">
        <v>187</v>
      </c>
      <c r="B200" s="21" t="s">
        <v>159</v>
      </c>
      <c r="C200" s="14"/>
      <c r="D200" s="10"/>
      <c r="E200" s="21"/>
      <c r="F200" s="23"/>
      <c r="G200" s="19" t="s">
        <v>33</v>
      </c>
      <c r="H200" s="92"/>
      <c r="I200" s="87"/>
      <c r="J200" s="87"/>
      <c r="K200" s="87"/>
      <c r="L200" s="87"/>
      <c r="M200" s="87"/>
      <c r="N200" s="87"/>
      <c r="O200" s="93"/>
      <c r="P200" s="93"/>
      <c r="Q200" s="90"/>
      <c r="R200" s="20"/>
      <c r="S200" s="20"/>
      <c r="U200" s="20"/>
    </row>
    <row r="201" spans="1:21" s="3" customFormat="1" ht="15" customHeight="1">
      <c r="A201" s="10">
        <v>188</v>
      </c>
      <c r="B201" s="21" t="s">
        <v>160</v>
      </c>
      <c r="C201" s="14"/>
      <c r="D201" s="10"/>
      <c r="E201" s="21"/>
      <c r="F201" s="22"/>
      <c r="G201" s="19" t="s">
        <v>33</v>
      </c>
      <c r="H201" s="92"/>
      <c r="I201" s="87"/>
      <c r="J201" s="87"/>
      <c r="K201" s="90"/>
      <c r="L201" s="90"/>
      <c r="M201" s="87"/>
      <c r="N201" s="87"/>
      <c r="O201" s="93"/>
      <c r="P201" s="93"/>
      <c r="Q201" s="90"/>
    </row>
    <row r="202" spans="1:21" s="3" customFormat="1" ht="15" customHeight="1">
      <c r="A202" s="10">
        <v>189</v>
      </c>
      <c r="B202" s="39" t="s">
        <v>161</v>
      </c>
      <c r="C202" s="14" t="s">
        <v>38</v>
      </c>
      <c r="D202" s="11"/>
      <c r="E202" s="21" t="s">
        <v>24</v>
      </c>
      <c r="F202" s="46"/>
      <c r="G202" s="19" t="s">
        <v>25</v>
      </c>
      <c r="H202" s="96"/>
      <c r="I202" s="97"/>
      <c r="J202" s="97"/>
      <c r="K202" s="180"/>
      <c r="L202" s="180"/>
      <c r="M202" s="84"/>
      <c r="N202" s="97"/>
      <c r="O202" s="128"/>
      <c r="P202" s="128"/>
      <c r="Q202" s="84"/>
      <c r="R202" s="18"/>
    </row>
    <row r="203" spans="1:21" s="3" customFormat="1" ht="15" customHeight="1">
      <c r="A203" s="10">
        <v>190</v>
      </c>
      <c r="B203" s="47" t="s">
        <v>161</v>
      </c>
      <c r="C203" s="48" t="s">
        <v>38</v>
      </c>
      <c r="D203" s="11"/>
      <c r="E203" s="39"/>
      <c r="F203" s="26"/>
      <c r="G203" s="27" t="s">
        <v>22</v>
      </c>
      <c r="H203" s="116">
        <v>2</v>
      </c>
      <c r="I203" s="87"/>
      <c r="J203" s="87"/>
      <c r="K203" s="87"/>
      <c r="L203" s="87"/>
      <c r="M203" s="87">
        <f>K203-L203</f>
        <v>0</v>
      </c>
      <c r="N203" s="87"/>
      <c r="O203" s="93"/>
      <c r="P203" s="93"/>
      <c r="Q203" s="90">
        <f>O203-P203</f>
        <v>0</v>
      </c>
      <c r="R203" s="20"/>
      <c r="S203" s="20"/>
      <c r="U203" s="20"/>
    </row>
    <row r="204" spans="1:21" s="3" customFormat="1" ht="15" customHeight="1">
      <c r="A204" s="10">
        <v>191</v>
      </c>
      <c r="B204" s="39" t="s">
        <v>162</v>
      </c>
      <c r="C204" s="14"/>
      <c r="D204" s="11"/>
      <c r="E204" s="21"/>
      <c r="F204" s="46"/>
      <c r="G204" s="19" t="s">
        <v>25</v>
      </c>
      <c r="H204" s="96"/>
      <c r="I204" s="104"/>
      <c r="J204" s="104"/>
      <c r="K204" s="104"/>
      <c r="L204" s="104"/>
      <c r="M204" s="104"/>
      <c r="N204" s="104"/>
      <c r="O204" s="121"/>
      <c r="P204" s="104"/>
      <c r="Q204" s="104"/>
    </row>
    <row r="205" spans="1:21" s="3" customFormat="1" ht="15" customHeight="1">
      <c r="A205" s="10">
        <v>192</v>
      </c>
      <c r="B205" s="29" t="s">
        <v>163</v>
      </c>
      <c r="C205" s="14" t="s">
        <v>19</v>
      </c>
      <c r="D205" s="10"/>
      <c r="E205" s="21" t="s">
        <v>43</v>
      </c>
      <c r="F205" s="22"/>
      <c r="G205" s="19" t="s">
        <v>44</v>
      </c>
      <c r="H205" s="80">
        <v>2</v>
      </c>
      <c r="I205" s="105"/>
      <c r="J205" s="105"/>
      <c r="K205" s="104"/>
      <c r="L205" s="106"/>
      <c r="M205" s="105"/>
      <c r="N205" s="107">
        <v>3</v>
      </c>
      <c r="O205" s="108">
        <v>6161.35</v>
      </c>
      <c r="P205" s="108">
        <v>6161.35</v>
      </c>
      <c r="Q205" s="107"/>
      <c r="R205" s="18"/>
    </row>
    <row r="206" spans="1:21" s="3" customFormat="1" ht="15" customHeight="1">
      <c r="A206" s="10">
        <v>193</v>
      </c>
      <c r="B206" s="39" t="s">
        <v>164</v>
      </c>
      <c r="C206" s="48" t="s">
        <v>19</v>
      </c>
      <c r="D206" s="11"/>
      <c r="E206" s="39" t="s">
        <v>24</v>
      </c>
      <c r="F206" s="26"/>
      <c r="G206" s="27" t="s">
        <v>22</v>
      </c>
      <c r="H206" s="116">
        <v>6</v>
      </c>
      <c r="I206" s="87"/>
      <c r="J206" s="87"/>
      <c r="K206" s="87"/>
      <c r="L206" s="87"/>
      <c r="M206" s="87">
        <f>K206-L206</f>
        <v>0</v>
      </c>
      <c r="N206" s="87"/>
      <c r="O206" s="93"/>
      <c r="P206" s="93"/>
      <c r="Q206" s="90">
        <f>O206-P206</f>
        <v>0</v>
      </c>
      <c r="R206" s="20"/>
      <c r="S206" s="20"/>
      <c r="U206" s="20"/>
    </row>
    <row r="207" spans="1:21" s="3" customFormat="1" ht="15" customHeight="1">
      <c r="A207" s="10">
        <v>194</v>
      </c>
      <c r="B207" s="21" t="s">
        <v>164</v>
      </c>
      <c r="C207" s="49" t="s">
        <v>19</v>
      </c>
      <c r="D207" s="50"/>
      <c r="E207" s="21" t="s">
        <v>24</v>
      </c>
      <c r="F207" s="51"/>
      <c r="G207" s="19" t="s">
        <v>25</v>
      </c>
      <c r="H207" s="181"/>
      <c r="I207" s="178"/>
      <c r="J207" s="178"/>
      <c r="K207" s="178"/>
      <c r="L207" s="178"/>
      <c r="M207" s="104"/>
      <c r="N207" s="178"/>
      <c r="O207" s="179"/>
      <c r="P207" s="179"/>
      <c r="Q207" s="104"/>
      <c r="R207" s="18"/>
    </row>
    <row r="208" spans="1:21" s="3" customFormat="1" ht="15" customHeight="1">
      <c r="A208" s="10">
        <v>195</v>
      </c>
      <c r="B208" s="21" t="s">
        <v>165</v>
      </c>
      <c r="C208" s="42" t="s">
        <v>19</v>
      </c>
      <c r="D208" s="43"/>
      <c r="E208" s="21" t="s">
        <v>20</v>
      </c>
      <c r="F208" s="52"/>
      <c r="G208" s="19" t="s">
        <v>22</v>
      </c>
      <c r="H208" s="177"/>
      <c r="I208" s="87"/>
      <c r="J208" s="87"/>
      <c r="K208" s="87"/>
      <c r="L208" s="87"/>
      <c r="M208" s="87">
        <f>K208-L208</f>
        <v>0</v>
      </c>
      <c r="N208" s="87"/>
      <c r="O208" s="87"/>
      <c r="P208" s="87"/>
      <c r="Q208" s="90">
        <f>O208-P208</f>
        <v>0</v>
      </c>
      <c r="R208" s="20"/>
      <c r="S208" s="20"/>
      <c r="U208" s="20"/>
    </row>
    <row r="209" spans="1:1021" s="3" customFormat="1" ht="15" customHeight="1">
      <c r="A209" s="10">
        <v>196</v>
      </c>
      <c r="B209" s="21" t="s">
        <v>165</v>
      </c>
      <c r="C209" s="14" t="s">
        <v>19</v>
      </c>
      <c r="D209" s="10"/>
      <c r="E209" s="21" t="s">
        <v>20</v>
      </c>
      <c r="F209" s="22"/>
      <c r="G209" s="19" t="s">
        <v>21</v>
      </c>
      <c r="H209" s="80">
        <v>2</v>
      </c>
      <c r="I209" s="115"/>
      <c r="J209" s="127"/>
      <c r="K209" s="143"/>
      <c r="L209" s="143"/>
      <c r="M209" s="127"/>
      <c r="N209" s="83"/>
      <c r="O209" s="122"/>
      <c r="P209" s="122"/>
      <c r="Q209" s="84"/>
      <c r="R209" s="18"/>
    </row>
    <row r="210" spans="1:1021" s="3" customFormat="1" ht="15" customHeight="1">
      <c r="A210" s="10">
        <v>197</v>
      </c>
      <c r="B210" s="21" t="s">
        <v>166</v>
      </c>
      <c r="C210" s="42" t="s">
        <v>38</v>
      </c>
      <c r="D210" s="22" t="s">
        <v>167</v>
      </c>
      <c r="E210" s="21" t="s">
        <v>24</v>
      </c>
      <c r="F210" s="23"/>
      <c r="G210" s="19" t="s">
        <v>22</v>
      </c>
      <c r="H210" s="177"/>
      <c r="I210" s="87"/>
      <c r="J210" s="87"/>
      <c r="K210" s="87"/>
      <c r="L210" s="87"/>
      <c r="M210" s="87">
        <f t="shared" ref="M210:M211" si="39">K210-L210</f>
        <v>0</v>
      </c>
      <c r="N210" s="87"/>
      <c r="O210" s="93"/>
      <c r="P210" s="93"/>
      <c r="Q210" s="90">
        <f t="shared" ref="Q210:Q211" si="40">O210-P210</f>
        <v>0</v>
      </c>
      <c r="R210" s="20"/>
      <c r="S210" s="20"/>
      <c r="U210" s="20"/>
    </row>
    <row r="211" spans="1:1021" s="18" customFormat="1" ht="15" customHeight="1">
      <c r="A211" s="10">
        <v>198</v>
      </c>
      <c r="B211" s="21" t="s">
        <v>168</v>
      </c>
      <c r="C211" s="14" t="s">
        <v>19</v>
      </c>
      <c r="D211" s="10"/>
      <c r="E211" s="21" t="s">
        <v>24</v>
      </c>
      <c r="F211" s="23"/>
      <c r="G211" s="19" t="s">
        <v>22</v>
      </c>
      <c r="H211" s="92">
        <v>6</v>
      </c>
      <c r="I211" s="87"/>
      <c r="J211" s="87"/>
      <c r="K211" s="87"/>
      <c r="L211" s="87"/>
      <c r="M211" s="87">
        <f t="shared" si="39"/>
        <v>0</v>
      </c>
      <c r="N211" s="87"/>
      <c r="O211" s="93"/>
      <c r="P211" s="93"/>
      <c r="Q211" s="90">
        <f t="shared" si="40"/>
        <v>0</v>
      </c>
      <c r="R211" s="20"/>
      <c r="S211" s="20"/>
      <c r="T211" s="3"/>
      <c r="U211" s="20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</row>
    <row r="212" spans="1:1021" s="18" customFormat="1" ht="15" customHeight="1">
      <c r="A212" s="10">
        <v>199</v>
      </c>
      <c r="B212" s="21" t="s">
        <v>169</v>
      </c>
      <c r="C212" s="14" t="s">
        <v>19</v>
      </c>
      <c r="D212" s="10"/>
      <c r="E212" s="21" t="s">
        <v>43</v>
      </c>
      <c r="F212" s="22"/>
      <c r="G212" s="17" t="s">
        <v>44</v>
      </c>
      <c r="H212" s="96"/>
      <c r="I212" s="182"/>
      <c r="J212" s="182"/>
      <c r="K212" s="183"/>
      <c r="L212" s="184"/>
      <c r="M212" s="105"/>
      <c r="N212" s="107"/>
      <c r="O212" s="108"/>
      <c r="P212" s="107"/>
      <c r="Q212" s="107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J212" s="3"/>
      <c r="ACK212" s="3"/>
      <c r="ACL212" s="3"/>
      <c r="ACM212" s="3"/>
      <c r="ACN212" s="3"/>
      <c r="ACO212" s="3"/>
      <c r="ACP212" s="3"/>
      <c r="ACQ212" s="3"/>
      <c r="ACR212" s="3"/>
      <c r="ACS212" s="3"/>
      <c r="ACT212" s="3"/>
      <c r="ACU212" s="3"/>
      <c r="ACV212" s="3"/>
      <c r="ACW212" s="3"/>
      <c r="ACX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  <c r="AEL212" s="3"/>
      <c r="AEM212" s="3"/>
      <c r="AEN212" s="3"/>
      <c r="AEO212" s="3"/>
      <c r="AEP212" s="3"/>
      <c r="AEQ212" s="3"/>
      <c r="AER212" s="3"/>
      <c r="AES212" s="3"/>
      <c r="AET212" s="3"/>
      <c r="AEU212" s="3"/>
      <c r="AEV212" s="3"/>
      <c r="AEW212" s="3"/>
      <c r="AEX212" s="3"/>
      <c r="AEY212" s="3"/>
      <c r="AEZ212" s="3"/>
      <c r="AFA212" s="3"/>
      <c r="AFB212" s="3"/>
      <c r="AFC212" s="3"/>
      <c r="AFD212" s="3"/>
      <c r="AFE212" s="3"/>
      <c r="AFF212" s="3"/>
      <c r="AFG212" s="3"/>
      <c r="AFH212" s="3"/>
      <c r="AFI212" s="3"/>
      <c r="AFJ212" s="3"/>
      <c r="AFK212" s="3"/>
      <c r="AFL212" s="3"/>
      <c r="AFM212" s="3"/>
      <c r="AFN212" s="3"/>
      <c r="AFO212" s="3"/>
      <c r="AFP212" s="3"/>
      <c r="AFQ212" s="3"/>
      <c r="AFR212" s="3"/>
      <c r="AFS212" s="3"/>
      <c r="AFT212" s="3"/>
      <c r="AFU212" s="3"/>
      <c r="AFV212" s="3"/>
      <c r="AFW212" s="3"/>
      <c r="AFX212" s="3"/>
      <c r="AFY212" s="3"/>
      <c r="AFZ212" s="3"/>
      <c r="AGA212" s="3"/>
      <c r="AGB212" s="3"/>
      <c r="AGC212" s="3"/>
      <c r="AGD212" s="3"/>
      <c r="AGE212" s="3"/>
      <c r="AGF212" s="3"/>
      <c r="AGG212" s="3"/>
      <c r="AGH212" s="3"/>
      <c r="AGI212" s="3"/>
      <c r="AGJ212" s="3"/>
      <c r="AGK212" s="3"/>
      <c r="AGL212" s="3"/>
      <c r="AGM212" s="3"/>
      <c r="AGN212" s="3"/>
      <c r="AGO212" s="3"/>
      <c r="AGP212" s="3"/>
      <c r="AGQ212" s="3"/>
      <c r="AGR212" s="3"/>
      <c r="AGS212" s="3"/>
      <c r="AGT212" s="3"/>
      <c r="AGU212" s="3"/>
      <c r="AGV212" s="3"/>
      <c r="AGW212" s="3"/>
      <c r="AGX212" s="3"/>
      <c r="AGY212" s="3"/>
      <c r="AGZ212" s="3"/>
      <c r="AHA212" s="3"/>
      <c r="AHB212" s="3"/>
      <c r="AHC212" s="3"/>
      <c r="AHD212" s="3"/>
      <c r="AHE212" s="3"/>
      <c r="AHF212" s="3"/>
      <c r="AHG212" s="3"/>
      <c r="AHH212" s="3"/>
      <c r="AHI212" s="3"/>
      <c r="AHJ212" s="3"/>
      <c r="AHK212" s="3"/>
      <c r="AHL212" s="3"/>
      <c r="AHM212" s="3"/>
      <c r="AHN212" s="3"/>
      <c r="AHO212" s="3"/>
      <c r="AHP212" s="3"/>
      <c r="AHQ212" s="3"/>
      <c r="AHR212" s="3"/>
      <c r="AHS212" s="3"/>
      <c r="AHT212" s="3"/>
      <c r="AHU212" s="3"/>
      <c r="AHV212" s="3"/>
      <c r="AHW212" s="3"/>
      <c r="AHX212" s="3"/>
      <c r="AHY212" s="3"/>
      <c r="AHZ212" s="3"/>
      <c r="AIA212" s="3"/>
      <c r="AIB212" s="3"/>
      <c r="AIC212" s="3"/>
      <c r="AID212" s="3"/>
      <c r="AIE212" s="3"/>
      <c r="AIF212" s="3"/>
      <c r="AIG212" s="3"/>
      <c r="AIH212" s="3"/>
      <c r="AII212" s="3"/>
      <c r="AIJ212" s="3"/>
      <c r="AIK212" s="3"/>
      <c r="AIL212" s="3"/>
      <c r="AIM212" s="3"/>
      <c r="AIN212" s="3"/>
      <c r="AIO212" s="3"/>
      <c r="AIP212" s="3"/>
      <c r="AIQ212" s="3"/>
      <c r="AIR212" s="3"/>
      <c r="AIS212" s="3"/>
      <c r="AIT212" s="3"/>
      <c r="AIU212" s="3"/>
      <c r="AIV212" s="3"/>
      <c r="AIW212" s="3"/>
      <c r="AIX212" s="3"/>
      <c r="AIY212" s="3"/>
      <c r="AIZ212" s="3"/>
      <c r="AJA212" s="3"/>
      <c r="AJB212" s="3"/>
      <c r="AJC212" s="3"/>
      <c r="AJD212" s="3"/>
      <c r="AJE212" s="3"/>
      <c r="AJF212" s="3"/>
      <c r="AJG212" s="3"/>
      <c r="AJH212" s="3"/>
      <c r="AJI212" s="3"/>
      <c r="AJJ212" s="3"/>
      <c r="AJK212" s="3"/>
      <c r="AJL212" s="3"/>
      <c r="AJM212" s="3"/>
      <c r="AJN212" s="3"/>
      <c r="AJO212" s="3"/>
      <c r="AJP212" s="3"/>
      <c r="AJQ212" s="3"/>
      <c r="AJR212" s="3"/>
      <c r="AJS212" s="3"/>
      <c r="AJT212" s="3"/>
      <c r="AJU212" s="3"/>
      <c r="AJV212" s="3"/>
      <c r="AJW212" s="3"/>
      <c r="AJX212" s="3"/>
      <c r="AJY212" s="3"/>
      <c r="AJZ212" s="3"/>
      <c r="AKA212" s="3"/>
      <c r="AKB212" s="3"/>
      <c r="AKC212" s="3"/>
      <c r="AKD212" s="3"/>
      <c r="AKE212" s="3"/>
      <c r="AKF212" s="3"/>
      <c r="AKG212" s="3"/>
      <c r="AKH212" s="3"/>
      <c r="AKI212" s="3"/>
      <c r="AKJ212" s="3"/>
      <c r="AKK212" s="3"/>
      <c r="AKL212" s="3"/>
      <c r="AKM212" s="3"/>
      <c r="AKN212" s="3"/>
      <c r="AKO212" s="3"/>
      <c r="AKP212" s="3"/>
      <c r="AKQ212" s="3"/>
      <c r="AKR212" s="3"/>
      <c r="AKS212" s="3"/>
      <c r="AKT212" s="3"/>
      <c r="AKU212" s="3"/>
      <c r="AKV212" s="3"/>
      <c r="AKW212" s="3"/>
      <c r="AKX212" s="3"/>
      <c r="AKY212" s="3"/>
      <c r="AKZ212" s="3"/>
      <c r="ALA212" s="3"/>
      <c r="ALB212" s="3"/>
      <c r="ALC212" s="3"/>
      <c r="ALD212" s="3"/>
      <c r="ALE212" s="3"/>
      <c r="ALF212" s="3"/>
      <c r="ALG212" s="3"/>
      <c r="ALH212" s="3"/>
      <c r="ALI212" s="3"/>
      <c r="ALJ212" s="3"/>
      <c r="ALK212" s="3"/>
      <c r="ALL212" s="3"/>
      <c r="ALM212" s="3"/>
      <c r="ALN212" s="3"/>
      <c r="ALO212" s="3"/>
      <c r="ALP212" s="3"/>
      <c r="ALQ212" s="3"/>
      <c r="ALR212" s="3"/>
      <c r="ALS212" s="3"/>
      <c r="ALT212" s="3"/>
      <c r="ALU212" s="3"/>
      <c r="ALV212" s="3"/>
      <c r="ALW212" s="3"/>
      <c r="ALX212" s="3"/>
      <c r="ALY212" s="3"/>
      <c r="ALZ212" s="3"/>
      <c r="AMA212" s="3"/>
      <c r="AMB212" s="3"/>
      <c r="AMC212" s="3"/>
      <c r="AMD212" s="3"/>
      <c r="AME212" s="3"/>
      <c r="AMF212" s="3"/>
      <c r="AMG212" s="3"/>
    </row>
    <row r="213" spans="1:1021" ht="15" customHeight="1">
      <c r="A213" s="10">
        <v>200</v>
      </c>
      <c r="B213" s="13" t="s">
        <v>169</v>
      </c>
      <c r="C213" s="53" t="s">
        <v>19</v>
      </c>
      <c r="D213" s="10"/>
      <c r="E213" s="21" t="s">
        <v>43</v>
      </c>
      <c r="F213" s="22"/>
      <c r="G213" s="17" t="s">
        <v>22</v>
      </c>
      <c r="H213" s="96"/>
      <c r="I213" s="182"/>
      <c r="J213" s="182"/>
      <c r="K213" s="183"/>
      <c r="L213" s="184"/>
      <c r="M213" s="87">
        <f t="shared" ref="M213:M216" si="41">K213-L213</f>
        <v>0</v>
      </c>
      <c r="N213" s="185"/>
      <c r="O213" s="185"/>
      <c r="P213" s="185"/>
      <c r="Q213" s="90">
        <f t="shared" ref="Q213:Q216" si="42">O213-P213</f>
        <v>0</v>
      </c>
      <c r="R213" s="20"/>
      <c r="S213" s="20"/>
      <c r="U213" s="20"/>
    </row>
    <row r="214" spans="1:1021" ht="15" customHeight="1">
      <c r="A214" s="10"/>
      <c r="B214" s="13" t="s">
        <v>245</v>
      </c>
      <c r="C214" s="53"/>
      <c r="D214" s="10"/>
      <c r="E214" s="21"/>
      <c r="F214" s="22"/>
      <c r="G214" s="17" t="s">
        <v>22</v>
      </c>
      <c r="H214" s="96">
        <v>1</v>
      </c>
      <c r="I214" s="182"/>
      <c r="J214" s="182"/>
      <c r="K214" s="183"/>
      <c r="L214" s="184"/>
      <c r="M214" s="87"/>
      <c r="N214" s="185"/>
      <c r="O214" s="212"/>
      <c r="P214" s="212"/>
      <c r="Q214" s="90"/>
      <c r="R214" s="20"/>
      <c r="S214" s="20"/>
      <c r="U214" s="20"/>
    </row>
    <row r="215" spans="1:1021" ht="15" customHeight="1">
      <c r="A215" s="10">
        <v>201</v>
      </c>
      <c r="B215" s="21" t="s">
        <v>170</v>
      </c>
      <c r="C215" s="48" t="s">
        <v>19</v>
      </c>
      <c r="D215" s="10"/>
      <c r="E215" s="21" t="s">
        <v>32</v>
      </c>
      <c r="F215" s="22"/>
      <c r="G215" s="19" t="s">
        <v>22</v>
      </c>
      <c r="H215" s="92">
        <v>1</v>
      </c>
      <c r="I215" s="87"/>
      <c r="J215" s="87"/>
      <c r="K215" s="87"/>
      <c r="L215" s="87"/>
      <c r="M215" s="87">
        <f t="shared" si="41"/>
        <v>0</v>
      </c>
      <c r="N215" s="87"/>
      <c r="O215" s="93"/>
      <c r="P215" s="93"/>
      <c r="Q215" s="90">
        <f t="shared" si="42"/>
        <v>0</v>
      </c>
      <c r="R215" s="20"/>
      <c r="S215" s="20"/>
      <c r="U215" s="20"/>
    </row>
    <row r="216" spans="1:1021" ht="15" customHeight="1">
      <c r="A216" s="10">
        <v>202</v>
      </c>
      <c r="B216" s="21" t="s">
        <v>171</v>
      </c>
      <c r="C216" s="48" t="s">
        <v>19</v>
      </c>
      <c r="D216" s="10"/>
      <c r="E216" s="21" t="s">
        <v>43</v>
      </c>
      <c r="F216" s="23"/>
      <c r="G216" s="19" t="s">
        <v>22</v>
      </c>
      <c r="H216" s="92">
        <v>3</v>
      </c>
      <c r="I216" s="87"/>
      <c r="J216" s="87"/>
      <c r="K216" s="87"/>
      <c r="L216" s="87"/>
      <c r="M216" s="87">
        <f t="shared" si="41"/>
        <v>0</v>
      </c>
      <c r="N216" s="87"/>
      <c r="O216" s="99"/>
      <c r="P216" s="99"/>
      <c r="Q216" s="90">
        <f t="shared" si="42"/>
        <v>0</v>
      </c>
      <c r="R216" s="20"/>
      <c r="S216" s="20"/>
      <c r="U216" s="20"/>
    </row>
    <row r="217" spans="1:1021" ht="15" customHeight="1">
      <c r="A217" s="10">
        <v>203</v>
      </c>
      <c r="B217" s="21" t="s">
        <v>171</v>
      </c>
      <c r="C217" s="48" t="s">
        <v>19</v>
      </c>
      <c r="D217" s="10"/>
      <c r="E217" s="21" t="s">
        <v>43</v>
      </c>
      <c r="F217" s="22"/>
      <c r="G217" s="19" t="s">
        <v>44</v>
      </c>
      <c r="H217" s="80">
        <v>2</v>
      </c>
      <c r="I217" s="105"/>
      <c r="J217" s="105"/>
      <c r="K217" s="104"/>
      <c r="L217" s="106"/>
      <c r="M217" s="105"/>
      <c r="N217" s="107"/>
      <c r="O217" s="107"/>
      <c r="P217" s="107"/>
      <c r="Q217" s="107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8"/>
      <c r="ALB217" s="18"/>
      <c r="ALC217" s="18"/>
      <c r="ALD217" s="18"/>
      <c r="ALE217" s="18"/>
      <c r="ALF217" s="18"/>
      <c r="ALG217" s="18"/>
      <c r="ALH217" s="18"/>
      <c r="ALI217" s="18"/>
      <c r="ALJ217" s="18"/>
      <c r="ALK217" s="18"/>
      <c r="ALL217" s="18"/>
      <c r="ALM217" s="18"/>
      <c r="ALN217" s="18"/>
      <c r="ALO217" s="18"/>
      <c r="ALP217" s="18"/>
      <c r="ALQ217" s="18"/>
      <c r="ALR217" s="18"/>
      <c r="ALS217" s="18"/>
      <c r="ALT217" s="18"/>
      <c r="ALU217" s="18"/>
      <c r="ALV217" s="18"/>
      <c r="ALW217" s="18"/>
      <c r="ALX217" s="18"/>
      <c r="ALY217" s="18"/>
      <c r="ALZ217" s="18"/>
      <c r="AMA217" s="18"/>
      <c r="AMB217" s="18"/>
      <c r="AMC217" s="18"/>
      <c r="AMD217" s="18"/>
      <c r="AME217" s="18"/>
      <c r="AMF217" s="18"/>
      <c r="AMG217" s="18"/>
    </row>
    <row r="218" spans="1:1021" ht="15" customHeight="1">
      <c r="A218" s="10"/>
      <c r="B218" s="21" t="s">
        <v>246</v>
      </c>
      <c r="C218" s="48"/>
      <c r="D218" s="10"/>
      <c r="E218" s="21"/>
      <c r="F218" s="22"/>
      <c r="G218" s="19" t="s">
        <v>22</v>
      </c>
      <c r="H218" s="80">
        <v>1</v>
      </c>
      <c r="I218" s="105"/>
      <c r="J218" s="105"/>
      <c r="K218" s="104"/>
      <c r="L218" s="106"/>
      <c r="M218" s="105"/>
      <c r="N218" s="107"/>
      <c r="O218" s="108"/>
      <c r="P218" s="108"/>
      <c r="Q218" s="107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  <c r="JL218" s="18"/>
      <c r="JM218" s="18"/>
      <c r="JN218" s="18"/>
      <c r="JO218" s="18"/>
      <c r="JP218" s="18"/>
      <c r="JQ218" s="18"/>
      <c r="JR218" s="18"/>
      <c r="JS218" s="18"/>
      <c r="JT218" s="18"/>
      <c r="JU218" s="18"/>
      <c r="JV218" s="18"/>
      <c r="JW218" s="18"/>
      <c r="JX218" s="18"/>
      <c r="JY218" s="18"/>
      <c r="JZ218" s="18"/>
      <c r="KA218" s="18"/>
      <c r="KB218" s="18"/>
      <c r="KC218" s="18"/>
      <c r="KD218" s="18"/>
      <c r="KE218" s="18"/>
      <c r="KF218" s="18"/>
      <c r="KG218" s="18"/>
      <c r="KH218" s="18"/>
      <c r="KI218" s="18"/>
      <c r="KJ218" s="18"/>
      <c r="KK218" s="18"/>
      <c r="KL218" s="18"/>
      <c r="KM218" s="18"/>
      <c r="KN218" s="18"/>
      <c r="KO218" s="18"/>
      <c r="KP218" s="18"/>
      <c r="KQ218" s="18"/>
      <c r="KR218" s="18"/>
      <c r="KS218" s="18"/>
      <c r="KT218" s="18"/>
      <c r="KU218" s="18"/>
      <c r="KV218" s="18"/>
      <c r="KW218" s="18"/>
      <c r="KX218" s="18"/>
      <c r="KY218" s="18"/>
      <c r="KZ218" s="18"/>
      <c r="LA218" s="18"/>
      <c r="LB218" s="18"/>
      <c r="LC218" s="18"/>
      <c r="LD218" s="18"/>
      <c r="LE218" s="18"/>
      <c r="LF218" s="18"/>
      <c r="LG218" s="18"/>
      <c r="LH218" s="18"/>
      <c r="LI218" s="18"/>
      <c r="LJ218" s="18"/>
      <c r="LK218" s="18"/>
      <c r="LL218" s="18"/>
      <c r="LM218" s="18"/>
      <c r="LN218" s="18"/>
      <c r="LO218" s="18"/>
      <c r="LP218" s="18"/>
      <c r="LQ218" s="18"/>
      <c r="LR218" s="18"/>
      <c r="LS218" s="18"/>
      <c r="LT218" s="18"/>
      <c r="LU218" s="18"/>
      <c r="LV218" s="18"/>
      <c r="LW218" s="18"/>
      <c r="LX218" s="18"/>
      <c r="LY218" s="18"/>
      <c r="LZ218" s="18"/>
      <c r="MA218" s="18"/>
      <c r="MB218" s="18"/>
      <c r="MC218" s="18"/>
      <c r="MD218" s="18"/>
      <c r="ME218" s="18"/>
      <c r="MF218" s="18"/>
      <c r="MG218" s="18"/>
      <c r="MH218" s="18"/>
      <c r="MI218" s="18"/>
      <c r="MJ218" s="18"/>
      <c r="MK218" s="18"/>
      <c r="ML218" s="18"/>
      <c r="MM218" s="18"/>
      <c r="MN218" s="18"/>
      <c r="MO218" s="18"/>
      <c r="MP218" s="18"/>
      <c r="MQ218" s="18"/>
      <c r="MR218" s="18"/>
      <c r="MS218" s="18"/>
      <c r="MT218" s="18"/>
      <c r="MU218" s="18"/>
      <c r="MV218" s="18"/>
      <c r="MW218" s="18"/>
      <c r="MX218" s="18"/>
      <c r="MY218" s="18"/>
      <c r="MZ218" s="18"/>
      <c r="NA218" s="18"/>
      <c r="NB218" s="18"/>
      <c r="NC218" s="18"/>
      <c r="ND218" s="18"/>
      <c r="NE218" s="18"/>
      <c r="NF218" s="18"/>
      <c r="NG218" s="18"/>
      <c r="NH218" s="18"/>
      <c r="NI218" s="18"/>
      <c r="NJ218" s="18"/>
      <c r="NK218" s="18"/>
      <c r="NL218" s="18"/>
      <c r="NM218" s="18"/>
      <c r="NN218" s="18"/>
      <c r="NO218" s="18"/>
      <c r="NP218" s="18"/>
      <c r="NQ218" s="18"/>
      <c r="NR218" s="18"/>
      <c r="NS218" s="18"/>
      <c r="NT218" s="18"/>
      <c r="NU218" s="18"/>
      <c r="NV218" s="18"/>
      <c r="NW218" s="18"/>
      <c r="NX218" s="18"/>
      <c r="NY218" s="18"/>
      <c r="NZ218" s="18"/>
      <c r="OA218" s="18"/>
      <c r="OB218" s="18"/>
      <c r="OC218" s="18"/>
      <c r="OD218" s="18"/>
      <c r="OE218" s="18"/>
      <c r="OF218" s="18"/>
      <c r="OG218" s="18"/>
      <c r="OH218" s="18"/>
      <c r="OI218" s="18"/>
      <c r="OJ218" s="18"/>
      <c r="OK218" s="18"/>
      <c r="OL218" s="18"/>
      <c r="OM218" s="18"/>
      <c r="ON218" s="18"/>
      <c r="OO218" s="18"/>
      <c r="OP218" s="18"/>
      <c r="OQ218" s="18"/>
      <c r="OR218" s="18"/>
      <c r="OS218" s="18"/>
      <c r="OT218" s="18"/>
      <c r="OU218" s="18"/>
      <c r="OV218" s="18"/>
      <c r="OW218" s="18"/>
      <c r="OX218" s="18"/>
      <c r="OY218" s="18"/>
      <c r="OZ218" s="18"/>
      <c r="PA218" s="18"/>
      <c r="PB218" s="18"/>
      <c r="PC218" s="18"/>
      <c r="PD218" s="18"/>
      <c r="PE218" s="18"/>
      <c r="PF218" s="18"/>
      <c r="PG218" s="18"/>
      <c r="PH218" s="18"/>
      <c r="PI218" s="18"/>
      <c r="PJ218" s="18"/>
      <c r="PK218" s="18"/>
      <c r="PL218" s="18"/>
      <c r="PM218" s="18"/>
      <c r="PN218" s="18"/>
      <c r="PO218" s="18"/>
      <c r="PP218" s="18"/>
      <c r="PQ218" s="18"/>
      <c r="PR218" s="18"/>
      <c r="PS218" s="18"/>
      <c r="PT218" s="18"/>
      <c r="PU218" s="18"/>
      <c r="PV218" s="18"/>
      <c r="PW218" s="18"/>
      <c r="PX218" s="18"/>
      <c r="PY218" s="18"/>
      <c r="PZ218" s="18"/>
      <c r="QA218" s="18"/>
      <c r="QB218" s="18"/>
      <c r="QC218" s="18"/>
      <c r="QD218" s="18"/>
      <c r="QE218" s="18"/>
      <c r="QF218" s="18"/>
      <c r="QG218" s="18"/>
      <c r="QH218" s="18"/>
      <c r="QI218" s="18"/>
      <c r="QJ218" s="18"/>
      <c r="QK218" s="18"/>
      <c r="QL218" s="18"/>
      <c r="QM218" s="18"/>
      <c r="QN218" s="18"/>
      <c r="QO218" s="18"/>
      <c r="QP218" s="18"/>
      <c r="QQ218" s="18"/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/>
      <c r="RG218" s="18"/>
      <c r="RH218" s="18"/>
      <c r="RI218" s="18"/>
      <c r="RJ218" s="18"/>
      <c r="RK218" s="18"/>
      <c r="RL218" s="18"/>
      <c r="RM218" s="18"/>
      <c r="RN218" s="18"/>
      <c r="RO218" s="18"/>
      <c r="RP218" s="18"/>
      <c r="RQ218" s="18"/>
      <c r="RR218" s="18"/>
      <c r="RS218" s="18"/>
      <c r="RT218" s="18"/>
      <c r="RU218" s="18"/>
      <c r="RV218" s="18"/>
      <c r="RW218" s="18"/>
      <c r="RX218" s="18"/>
      <c r="RY218" s="18"/>
      <c r="RZ218" s="18"/>
      <c r="SA218" s="18"/>
      <c r="SB218" s="18"/>
      <c r="SC218" s="18"/>
      <c r="SD218" s="18"/>
      <c r="SE218" s="18"/>
      <c r="SF218" s="18"/>
      <c r="SG218" s="18"/>
      <c r="SH218" s="18"/>
      <c r="SI218" s="18"/>
      <c r="SJ218" s="18"/>
      <c r="SK218" s="18"/>
      <c r="SL218" s="18"/>
      <c r="SM218" s="18"/>
      <c r="SN218" s="18"/>
      <c r="SO218" s="18"/>
      <c r="SP218" s="18"/>
      <c r="SQ218" s="18"/>
      <c r="SR218" s="18"/>
      <c r="SS218" s="18"/>
      <c r="ST218" s="18"/>
      <c r="SU218" s="18"/>
      <c r="SV218" s="18"/>
      <c r="SW218" s="18"/>
      <c r="SX218" s="18"/>
      <c r="SY218" s="18"/>
      <c r="SZ218" s="18"/>
      <c r="TA218" s="18"/>
      <c r="TB218" s="18"/>
      <c r="TC218" s="18"/>
      <c r="TD218" s="18"/>
      <c r="TE218" s="18"/>
      <c r="TF218" s="18"/>
      <c r="TG218" s="18"/>
      <c r="TH218" s="18"/>
      <c r="TI218" s="18"/>
      <c r="TJ218" s="18"/>
      <c r="TK218" s="18"/>
      <c r="TL218" s="18"/>
      <c r="TM218" s="18"/>
      <c r="TN218" s="18"/>
      <c r="TO218" s="18"/>
      <c r="TP218" s="18"/>
      <c r="TQ218" s="18"/>
      <c r="TR218" s="18"/>
      <c r="TS218" s="18"/>
      <c r="TT218" s="18"/>
      <c r="TU218" s="18"/>
      <c r="TV218" s="18"/>
      <c r="TW218" s="18"/>
      <c r="TX218" s="18"/>
      <c r="TY218" s="18"/>
      <c r="TZ218" s="18"/>
      <c r="UA218" s="18"/>
      <c r="UB218" s="18"/>
      <c r="UC218" s="18"/>
      <c r="UD218" s="18"/>
      <c r="UE218" s="18"/>
      <c r="UF218" s="18"/>
      <c r="UG218" s="18"/>
      <c r="UH218" s="18"/>
      <c r="UI218" s="18"/>
      <c r="UJ218" s="18"/>
      <c r="UK218" s="18"/>
      <c r="UL218" s="18"/>
      <c r="UM218" s="18"/>
      <c r="UN218" s="18"/>
      <c r="UO218" s="18"/>
      <c r="UP218" s="18"/>
      <c r="UQ218" s="18"/>
      <c r="UR218" s="18"/>
      <c r="US218" s="18"/>
      <c r="UT218" s="18"/>
      <c r="UU218" s="18"/>
      <c r="UV218" s="18"/>
      <c r="UW218" s="18"/>
      <c r="UX218" s="18"/>
      <c r="UY218" s="18"/>
      <c r="UZ218" s="18"/>
      <c r="VA218" s="18"/>
      <c r="VB218" s="18"/>
      <c r="VC218" s="18"/>
      <c r="VD218" s="18"/>
      <c r="VE218" s="18"/>
      <c r="VF218" s="18"/>
      <c r="VG218" s="18"/>
      <c r="VH218" s="18"/>
      <c r="VI218" s="18"/>
      <c r="VJ218" s="18"/>
      <c r="VK218" s="18"/>
      <c r="VL218" s="18"/>
      <c r="VM218" s="18"/>
      <c r="VN218" s="18"/>
      <c r="VO218" s="18"/>
      <c r="VP218" s="18"/>
      <c r="VQ218" s="18"/>
      <c r="VR218" s="18"/>
      <c r="VS218" s="18"/>
      <c r="VT218" s="18"/>
      <c r="VU218" s="18"/>
      <c r="VV218" s="18"/>
      <c r="VW218" s="18"/>
      <c r="VX218" s="18"/>
      <c r="VY218" s="18"/>
      <c r="VZ218" s="18"/>
      <c r="WA218" s="18"/>
      <c r="WB218" s="18"/>
      <c r="WC218" s="18"/>
      <c r="WD218" s="18"/>
      <c r="WE218" s="18"/>
      <c r="WF218" s="18"/>
      <c r="WG218" s="18"/>
      <c r="WH218" s="18"/>
      <c r="WI218" s="18"/>
      <c r="WJ218" s="18"/>
      <c r="WK218" s="18"/>
      <c r="WL218" s="18"/>
      <c r="WM218" s="18"/>
      <c r="WN218" s="18"/>
      <c r="WO218" s="18"/>
      <c r="WP218" s="18"/>
      <c r="WQ218" s="18"/>
      <c r="WR218" s="18"/>
      <c r="WS218" s="18"/>
      <c r="WT218" s="18"/>
      <c r="WU218" s="18"/>
      <c r="WV218" s="18"/>
      <c r="WW218" s="18"/>
      <c r="WX218" s="18"/>
      <c r="WY218" s="18"/>
      <c r="WZ218" s="18"/>
      <c r="XA218" s="18"/>
      <c r="XB218" s="18"/>
      <c r="XC218" s="18"/>
      <c r="XD218" s="18"/>
      <c r="XE218" s="18"/>
      <c r="XF218" s="18"/>
      <c r="XG218" s="18"/>
      <c r="XH218" s="18"/>
      <c r="XI218" s="18"/>
      <c r="XJ218" s="18"/>
      <c r="XK218" s="18"/>
      <c r="XL218" s="18"/>
      <c r="XM218" s="18"/>
      <c r="XN218" s="18"/>
      <c r="XO218" s="18"/>
      <c r="XP218" s="18"/>
      <c r="XQ218" s="18"/>
      <c r="XR218" s="18"/>
      <c r="XS218" s="18"/>
      <c r="XT218" s="18"/>
      <c r="XU218" s="18"/>
      <c r="XV218" s="18"/>
      <c r="XW218" s="18"/>
      <c r="XX218" s="18"/>
      <c r="XY218" s="18"/>
      <c r="XZ218" s="18"/>
      <c r="YA218" s="18"/>
      <c r="YB218" s="18"/>
      <c r="YC218" s="18"/>
      <c r="YD218" s="18"/>
      <c r="YE218" s="18"/>
      <c r="YF218" s="18"/>
      <c r="YG218" s="18"/>
      <c r="YH218" s="18"/>
      <c r="YI218" s="18"/>
      <c r="YJ218" s="18"/>
      <c r="YK218" s="18"/>
      <c r="YL218" s="18"/>
      <c r="YM218" s="18"/>
      <c r="YN218" s="18"/>
      <c r="YO218" s="18"/>
      <c r="YP218" s="18"/>
      <c r="YQ218" s="18"/>
      <c r="YR218" s="18"/>
      <c r="YS218" s="18"/>
      <c r="YT218" s="18"/>
      <c r="YU218" s="18"/>
      <c r="YV218" s="18"/>
      <c r="YW218" s="18"/>
      <c r="YX218" s="18"/>
      <c r="YY218" s="18"/>
      <c r="YZ218" s="18"/>
      <c r="ZA218" s="18"/>
      <c r="ZB218" s="18"/>
      <c r="ZC218" s="18"/>
      <c r="ZD218" s="18"/>
      <c r="ZE218" s="18"/>
      <c r="ZF218" s="18"/>
      <c r="ZG218" s="18"/>
      <c r="ZH218" s="18"/>
      <c r="ZI218" s="18"/>
      <c r="ZJ218" s="18"/>
      <c r="ZK218" s="18"/>
      <c r="ZL218" s="18"/>
      <c r="ZM218" s="18"/>
      <c r="ZN218" s="18"/>
      <c r="ZO218" s="18"/>
      <c r="ZP218" s="18"/>
      <c r="ZQ218" s="18"/>
      <c r="ZR218" s="18"/>
      <c r="ZS218" s="18"/>
      <c r="ZT218" s="18"/>
      <c r="ZU218" s="18"/>
      <c r="ZV218" s="18"/>
      <c r="ZW218" s="18"/>
      <c r="ZX218" s="18"/>
      <c r="ZY218" s="18"/>
      <c r="ZZ218" s="18"/>
      <c r="AAA218" s="18"/>
      <c r="AAB218" s="18"/>
      <c r="AAC218" s="18"/>
      <c r="AAD218" s="18"/>
      <c r="AAE218" s="18"/>
      <c r="AAF218" s="18"/>
      <c r="AAG218" s="18"/>
      <c r="AAH218" s="18"/>
      <c r="AAI218" s="18"/>
      <c r="AAJ218" s="18"/>
      <c r="AAK218" s="18"/>
      <c r="AAL218" s="18"/>
      <c r="AAM218" s="18"/>
      <c r="AAN218" s="18"/>
      <c r="AAO218" s="18"/>
      <c r="AAP218" s="18"/>
      <c r="AAQ218" s="18"/>
      <c r="AAR218" s="18"/>
      <c r="AAS218" s="18"/>
      <c r="AAT218" s="18"/>
      <c r="AAU218" s="18"/>
      <c r="AAV218" s="18"/>
      <c r="AAW218" s="18"/>
      <c r="AAX218" s="18"/>
      <c r="AAY218" s="18"/>
      <c r="AAZ218" s="18"/>
      <c r="ABA218" s="18"/>
      <c r="ABB218" s="18"/>
      <c r="ABC218" s="18"/>
      <c r="ABD218" s="18"/>
      <c r="ABE218" s="18"/>
      <c r="ABF218" s="18"/>
      <c r="ABG218" s="18"/>
      <c r="ABH218" s="18"/>
      <c r="ABI218" s="18"/>
      <c r="ABJ218" s="18"/>
      <c r="ABK218" s="18"/>
      <c r="ABL218" s="18"/>
      <c r="ABM218" s="18"/>
      <c r="ABN218" s="18"/>
      <c r="ABO218" s="18"/>
      <c r="ABP218" s="18"/>
      <c r="ABQ218" s="18"/>
      <c r="ABR218" s="18"/>
      <c r="ABS218" s="18"/>
      <c r="ABT218" s="18"/>
      <c r="ABU218" s="18"/>
      <c r="ABV218" s="18"/>
      <c r="ABW218" s="18"/>
      <c r="ABX218" s="18"/>
      <c r="ABY218" s="18"/>
      <c r="ABZ218" s="18"/>
      <c r="ACA218" s="18"/>
      <c r="ACB218" s="18"/>
      <c r="ACC218" s="18"/>
      <c r="ACD218" s="18"/>
      <c r="ACE218" s="18"/>
      <c r="ACF218" s="18"/>
      <c r="ACG218" s="18"/>
      <c r="ACH218" s="18"/>
      <c r="ACI218" s="18"/>
      <c r="ACJ218" s="18"/>
      <c r="ACK218" s="18"/>
      <c r="ACL218" s="18"/>
      <c r="ACM218" s="18"/>
      <c r="ACN218" s="18"/>
      <c r="ACO218" s="18"/>
      <c r="ACP218" s="18"/>
      <c r="ACQ218" s="18"/>
      <c r="ACR218" s="18"/>
      <c r="ACS218" s="18"/>
      <c r="ACT218" s="18"/>
      <c r="ACU218" s="18"/>
      <c r="ACV218" s="18"/>
      <c r="ACW218" s="18"/>
      <c r="ACX218" s="18"/>
      <c r="ACY218" s="18"/>
      <c r="ACZ218" s="18"/>
      <c r="ADA218" s="18"/>
      <c r="ADB218" s="18"/>
      <c r="ADC218" s="18"/>
      <c r="ADD218" s="18"/>
      <c r="ADE218" s="18"/>
      <c r="ADF218" s="18"/>
      <c r="ADG218" s="18"/>
      <c r="ADH218" s="18"/>
      <c r="ADI218" s="18"/>
      <c r="ADJ218" s="18"/>
      <c r="ADK218" s="18"/>
      <c r="ADL218" s="18"/>
      <c r="ADM218" s="18"/>
      <c r="ADN218" s="18"/>
      <c r="ADO218" s="18"/>
      <c r="ADP218" s="18"/>
      <c r="ADQ218" s="18"/>
      <c r="ADR218" s="18"/>
      <c r="ADS218" s="18"/>
      <c r="ADT218" s="18"/>
      <c r="ADU218" s="18"/>
      <c r="ADV218" s="18"/>
      <c r="ADW218" s="18"/>
      <c r="ADX218" s="18"/>
      <c r="ADY218" s="18"/>
      <c r="ADZ218" s="18"/>
      <c r="AEA218" s="18"/>
      <c r="AEB218" s="18"/>
      <c r="AEC218" s="18"/>
      <c r="AED218" s="18"/>
      <c r="AEE218" s="18"/>
      <c r="AEF218" s="18"/>
      <c r="AEG218" s="18"/>
      <c r="AEH218" s="18"/>
      <c r="AEI218" s="18"/>
      <c r="AEJ218" s="18"/>
      <c r="AEK218" s="18"/>
      <c r="AEL218" s="18"/>
      <c r="AEM218" s="18"/>
      <c r="AEN218" s="18"/>
      <c r="AEO218" s="18"/>
      <c r="AEP218" s="18"/>
      <c r="AEQ218" s="18"/>
      <c r="AER218" s="18"/>
      <c r="AES218" s="18"/>
      <c r="AET218" s="18"/>
      <c r="AEU218" s="18"/>
      <c r="AEV218" s="18"/>
      <c r="AEW218" s="18"/>
      <c r="AEX218" s="18"/>
      <c r="AEY218" s="18"/>
      <c r="AEZ218" s="18"/>
      <c r="AFA218" s="18"/>
      <c r="AFB218" s="18"/>
      <c r="AFC218" s="18"/>
      <c r="AFD218" s="18"/>
      <c r="AFE218" s="18"/>
      <c r="AFF218" s="18"/>
      <c r="AFG218" s="18"/>
      <c r="AFH218" s="18"/>
      <c r="AFI218" s="18"/>
      <c r="AFJ218" s="18"/>
      <c r="AFK218" s="18"/>
      <c r="AFL218" s="18"/>
      <c r="AFM218" s="18"/>
      <c r="AFN218" s="18"/>
      <c r="AFO218" s="18"/>
      <c r="AFP218" s="18"/>
      <c r="AFQ218" s="18"/>
      <c r="AFR218" s="18"/>
      <c r="AFS218" s="18"/>
      <c r="AFT218" s="18"/>
      <c r="AFU218" s="18"/>
      <c r="AFV218" s="18"/>
      <c r="AFW218" s="18"/>
      <c r="AFX218" s="18"/>
      <c r="AFY218" s="18"/>
      <c r="AFZ218" s="18"/>
      <c r="AGA218" s="18"/>
      <c r="AGB218" s="18"/>
      <c r="AGC218" s="18"/>
      <c r="AGD218" s="18"/>
      <c r="AGE218" s="18"/>
      <c r="AGF218" s="18"/>
      <c r="AGG218" s="18"/>
      <c r="AGH218" s="18"/>
      <c r="AGI218" s="18"/>
      <c r="AGJ218" s="18"/>
      <c r="AGK218" s="18"/>
      <c r="AGL218" s="18"/>
      <c r="AGM218" s="18"/>
      <c r="AGN218" s="18"/>
      <c r="AGO218" s="18"/>
      <c r="AGP218" s="18"/>
      <c r="AGQ218" s="18"/>
      <c r="AGR218" s="18"/>
      <c r="AGS218" s="18"/>
      <c r="AGT218" s="18"/>
      <c r="AGU218" s="18"/>
      <c r="AGV218" s="18"/>
      <c r="AGW218" s="18"/>
      <c r="AGX218" s="18"/>
      <c r="AGY218" s="18"/>
      <c r="AGZ218" s="18"/>
      <c r="AHA218" s="18"/>
      <c r="AHB218" s="18"/>
      <c r="AHC218" s="18"/>
      <c r="AHD218" s="18"/>
      <c r="AHE218" s="18"/>
      <c r="AHF218" s="18"/>
      <c r="AHG218" s="18"/>
      <c r="AHH218" s="18"/>
      <c r="AHI218" s="18"/>
      <c r="AHJ218" s="18"/>
      <c r="AHK218" s="18"/>
      <c r="AHL218" s="18"/>
      <c r="AHM218" s="18"/>
      <c r="AHN218" s="18"/>
      <c r="AHO218" s="18"/>
      <c r="AHP218" s="18"/>
      <c r="AHQ218" s="18"/>
      <c r="AHR218" s="18"/>
      <c r="AHS218" s="18"/>
      <c r="AHT218" s="18"/>
      <c r="AHU218" s="18"/>
      <c r="AHV218" s="18"/>
      <c r="AHW218" s="18"/>
      <c r="AHX218" s="18"/>
      <c r="AHY218" s="18"/>
      <c r="AHZ218" s="18"/>
      <c r="AIA218" s="18"/>
      <c r="AIB218" s="18"/>
      <c r="AIC218" s="18"/>
      <c r="AID218" s="18"/>
      <c r="AIE218" s="18"/>
      <c r="AIF218" s="18"/>
      <c r="AIG218" s="18"/>
      <c r="AIH218" s="18"/>
      <c r="AII218" s="18"/>
      <c r="AIJ218" s="18"/>
      <c r="AIK218" s="18"/>
      <c r="AIL218" s="18"/>
      <c r="AIM218" s="18"/>
      <c r="AIN218" s="18"/>
      <c r="AIO218" s="18"/>
      <c r="AIP218" s="18"/>
      <c r="AIQ218" s="18"/>
      <c r="AIR218" s="18"/>
      <c r="AIS218" s="18"/>
      <c r="AIT218" s="18"/>
      <c r="AIU218" s="18"/>
      <c r="AIV218" s="18"/>
      <c r="AIW218" s="18"/>
      <c r="AIX218" s="18"/>
      <c r="AIY218" s="18"/>
      <c r="AIZ218" s="18"/>
      <c r="AJA218" s="18"/>
      <c r="AJB218" s="18"/>
      <c r="AJC218" s="18"/>
      <c r="AJD218" s="18"/>
      <c r="AJE218" s="18"/>
      <c r="AJF218" s="18"/>
      <c r="AJG218" s="18"/>
      <c r="AJH218" s="18"/>
      <c r="AJI218" s="18"/>
      <c r="AJJ218" s="18"/>
      <c r="AJK218" s="18"/>
      <c r="AJL218" s="18"/>
      <c r="AJM218" s="18"/>
      <c r="AJN218" s="18"/>
      <c r="AJO218" s="18"/>
      <c r="AJP218" s="18"/>
      <c r="AJQ218" s="18"/>
      <c r="AJR218" s="18"/>
      <c r="AJS218" s="18"/>
      <c r="AJT218" s="18"/>
      <c r="AJU218" s="18"/>
      <c r="AJV218" s="18"/>
      <c r="AJW218" s="18"/>
      <c r="AJX218" s="18"/>
      <c r="AJY218" s="18"/>
      <c r="AJZ218" s="18"/>
      <c r="AKA218" s="18"/>
      <c r="AKB218" s="18"/>
      <c r="AKC218" s="18"/>
      <c r="AKD218" s="18"/>
      <c r="AKE218" s="18"/>
      <c r="AKF218" s="18"/>
      <c r="AKG218" s="18"/>
      <c r="AKH218" s="18"/>
      <c r="AKI218" s="18"/>
      <c r="AKJ218" s="18"/>
      <c r="AKK218" s="18"/>
      <c r="AKL218" s="18"/>
      <c r="AKM218" s="18"/>
      <c r="AKN218" s="18"/>
      <c r="AKO218" s="18"/>
      <c r="AKP218" s="18"/>
      <c r="AKQ218" s="18"/>
      <c r="AKR218" s="18"/>
      <c r="AKS218" s="18"/>
      <c r="AKT218" s="18"/>
      <c r="AKU218" s="18"/>
      <c r="AKV218" s="18"/>
      <c r="AKW218" s="18"/>
      <c r="AKX218" s="18"/>
      <c r="AKY218" s="18"/>
      <c r="AKZ218" s="18"/>
      <c r="ALA218" s="18"/>
      <c r="ALB218" s="18"/>
      <c r="ALC218" s="18"/>
      <c r="ALD218" s="18"/>
      <c r="ALE218" s="18"/>
      <c r="ALF218" s="18"/>
      <c r="ALG218" s="18"/>
      <c r="ALH218" s="18"/>
      <c r="ALI218" s="18"/>
      <c r="ALJ218" s="18"/>
      <c r="ALK218" s="18"/>
      <c r="ALL218" s="18"/>
      <c r="ALM218" s="18"/>
      <c r="ALN218" s="18"/>
      <c r="ALO218" s="18"/>
      <c r="ALP218" s="18"/>
      <c r="ALQ218" s="18"/>
      <c r="ALR218" s="18"/>
      <c r="ALS218" s="18"/>
      <c r="ALT218" s="18"/>
      <c r="ALU218" s="18"/>
      <c r="ALV218" s="18"/>
      <c r="ALW218" s="18"/>
      <c r="ALX218" s="18"/>
      <c r="ALY218" s="18"/>
      <c r="ALZ218" s="18"/>
      <c r="AMA218" s="18"/>
      <c r="AMB218" s="18"/>
      <c r="AMC218" s="18"/>
      <c r="AMD218" s="18"/>
      <c r="AME218" s="18"/>
      <c r="AMF218" s="18"/>
      <c r="AMG218" s="18"/>
    </row>
    <row r="219" spans="1:1021" ht="15" customHeight="1">
      <c r="A219" s="10">
        <v>204</v>
      </c>
      <c r="B219" s="21" t="s">
        <v>172</v>
      </c>
      <c r="C219" s="14" t="s">
        <v>19</v>
      </c>
      <c r="D219" s="10"/>
      <c r="E219" s="21" t="s">
        <v>173</v>
      </c>
      <c r="F219" s="23"/>
      <c r="G219" s="19" t="s">
        <v>22</v>
      </c>
      <c r="H219" s="92">
        <v>7</v>
      </c>
      <c r="I219" s="87"/>
      <c r="J219" s="87"/>
      <c r="K219" s="87"/>
      <c r="L219" s="87"/>
      <c r="M219" s="87">
        <f t="shared" ref="M219:M222" si="43">K219-L219</f>
        <v>0</v>
      </c>
      <c r="N219" s="87">
        <v>10</v>
      </c>
      <c r="O219" s="93">
        <f>3366.82+3239.63+22994.3</f>
        <v>29600.75</v>
      </c>
      <c r="P219" s="93">
        <f>3366.82+3239.63+22994.3</f>
        <v>29600.75</v>
      </c>
      <c r="Q219" s="90">
        <f t="shared" ref="Q219:Q222" si="44">O219-P219</f>
        <v>0</v>
      </c>
      <c r="R219" s="20"/>
      <c r="S219" s="20"/>
      <c r="U219" s="20"/>
    </row>
    <row r="220" spans="1:1021" ht="15" customHeight="1">
      <c r="A220" s="10">
        <v>205</v>
      </c>
      <c r="B220" s="21" t="s">
        <v>174</v>
      </c>
      <c r="C220" s="14" t="s">
        <v>19</v>
      </c>
      <c r="D220" s="10"/>
      <c r="E220" s="21" t="s">
        <v>24</v>
      </c>
      <c r="F220" s="23"/>
      <c r="G220" s="19" t="s">
        <v>22</v>
      </c>
      <c r="H220" s="92">
        <v>1</v>
      </c>
      <c r="I220" s="87"/>
      <c r="J220" s="87"/>
      <c r="K220" s="90"/>
      <c r="L220" s="90"/>
      <c r="M220" s="87">
        <f t="shared" si="43"/>
        <v>0</v>
      </c>
      <c r="N220" s="87">
        <v>3</v>
      </c>
      <c r="O220" s="93">
        <f>1261.2+6200.86</f>
        <v>7462.0599999999995</v>
      </c>
      <c r="P220" s="93">
        <f>1261.2+6200.86</f>
        <v>7462.0599999999995</v>
      </c>
      <c r="Q220" s="90">
        <f t="shared" si="44"/>
        <v>0</v>
      </c>
      <c r="R220" s="20"/>
      <c r="S220" s="20"/>
      <c r="U220" s="20"/>
    </row>
    <row r="221" spans="1:1021" ht="15" customHeight="1">
      <c r="A221" s="10">
        <v>206</v>
      </c>
      <c r="B221" s="21" t="s">
        <v>175</v>
      </c>
      <c r="C221" s="14"/>
      <c r="D221" s="10"/>
      <c r="E221" s="21"/>
      <c r="F221" s="23"/>
      <c r="G221" s="19" t="s">
        <v>22</v>
      </c>
      <c r="H221" s="92">
        <v>4</v>
      </c>
      <c r="I221" s="87"/>
      <c r="J221" s="87"/>
      <c r="K221" s="90"/>
      <c r="L221" s="90"/>
      <c r="M221" s="87">
        <f t="shared" si="43"/>
        <v>0</v>
      </c>
      <c r="N221" s="87"/>
      <c r="O221" s="93"/>
      <c r="P221" s="93"/>
      <c r="Q221" s="90">
        <f t="shared" si="44"/>
        <v>0</v>
      </c>
      <c r="R221" s="20"/>
      <c r="S221" s="20"/>
      <c r="U221" s="20"/>
    </row>
    <row r="222" spans="1:1021" ht="15" customHeight="1">
      <c r="A222" s="10">
        <v>207</v>
      </c>
      <c r="B222" s="21" t="s">
        <v>176</v>
      </c>
      <c r="C222" s="14" t="s">
        <v>19</v>
      </c>
      <c r="D222" s="10"/>
      <c r="E222" s="21" t="s">
        <v>177</v>
      </c>
      <c r="F222" s="22"/>
      <c r="G222" s="19" t="s">
        <v>22</v>
      </c>
      <c r="H222" s="92">
        <v>2</v>
      </c>
      <c r="I222" s="87"/>
      <c r="J222" s="87"/>
      <c r="K222" s="90"/>
      <c r="L222" s="90"/>
      <c r="M222" s="87">
        <f t="shared" si="43"/>
        <v>0</v>
      </c>
      <c r="N222" s="87"/>
      <c r="O222" s="93"/>
      <c r="P222" s="93"/>
      <c r="Q222" s="90">
        <f t="shared" si="44"/>
        <v>0</v>
      </c>
      <c r="R222" s="20"/>
      <c r="S222" s="20"/>
      <c r="U222" s="20"/>
    </row>
    <row r="223" spans="1:1021" ht="15" customHeight="1">
      <c r="A223" s="10">
        <v>208</v>
      </c>
      <c r="B223" s="21" t="s">
        <v>176</v>
      </c>
      <c r="C223" s="14"/>
      <c r="D223" s="21"/>
      <c r="E223" s="21"/>
      <c r="F223" s="21"/>
      <c r="G223" s="19" t="s">
        <v>33</v>
      </c>
      <c r="H223" s="80">
        <v>6</v>
      </c>
      <c r="I223" s="103"/>
      <c r="J223" s="103"/>
      <c r="K223" s="104">
        <v>5255</v>
      </c>
      <c r="L223" s="104">
        <v>5255</v>
      </c>
      <c r="M223" s="84"/>
      <c r="N223" s="155">
        <v>1</v>
      </c>
      <c r="O223" s="186">
        <v>1471.4</v>
      </c>
      <c r="P223" s="155">
        <v>1471.4</v>
      </c>
      <c r="Q223" s="84"/>
      <c r="R223" s="18"/>
    </row>
    <row r="224" spans="1:1021" s="3" customFormat="1" ht="15" customHeight="1">
      <c r="A224" s="10">
        <v>209</v>
      </c>
      <c r="B224" s="21" t="s">
        <v>178</v>
      </c>
      <c r="C224" s="14"/>
      <c r="D224" s="10"/>
      <c r="E224" s="21"/>
      <c r="F224" s="22"/>
      <c r="G224" s="19" t="s">
        <v>44</v>
      </c>
      <c r="H224" s="80">
        <v>3</v>
      </c>
      <c r="I224" s="105"/>
      <c r="J224" s="105"/>
      <c r="K224" s="104"/>
      <c r="L224" s="106"/>
      <c r="M224" s="105"/>
      <c r="N224" s="107">
        <v>1</v>
      </c>
      <c r="O224" s="108">
        <v>2668</v>
      </c>
      <c r="P224" s="107">
        <v>2668</v>
      </c>
      <c r="Q224" s="107"/>
    </row>
    <row r="225" spans="1:1021" ht="15" customHeight="1">
      <c r="A225" s="10">
        <v>210</v>
      </c>
      <c r="B225" s="21" t="s">
        <v>179</v>
      </c>
      <c r="C225" s="14" t="s">
        <v>19</v>
      </c>
      <c r="D225" s="10"/>
      <c r="E225" s="21" t="s">
        <v>24</v>
      </c>
      <c r="F225" s="23"/>
      <c r="G225" s="19" t="s">
        <v>22</v>
      </c>
      <c r="H225" s="92"/>
      <c r="I225" s="87"/>
      <c r="J225" s="87"/>
      <c r="K225" s="87"/>
      <c r="L225" s="87"/>
      <c r="M225" s="87">
        <f>K225-L225</f>
        <v>0</v>
      </c>
      <c r="N225" s="87"/>
      <c r="O225" s="93"/>
      <c r="P225" s="93"/>
      <c r="Q225" s="90">
        <f>O225-P225</f>
        <v>0</v>
      </c>
      <c r="R225" s="20"/>
      <c r="S225" s="20"/>
      <c r="U225" s="20"/>
    </row>
    <row r="226" spans="1:1021" ht="15" customHeight="1">
      <c r="A226" s="10"/>
      <c r="B226" s="21" t="s">
        <v>242</v>
      </c>
      <c r="C226" s="14"/>
      <c r="D226" s="10"/>
      <c r="E226" s="21"/>
      <c r="F226" s="23"/>
      <c r="G226" s="19" t="s">
        <v>25</v>
      </c>
      <c r="H226" s="92">
        <v>2</v>
      </c>
      <c r="I226" s="87"/>
      <c r="J226" s="87"/>
      <c r="K226" s="87"/>
      <c r="L226" s="87"/>
      <c r="M226" s="87"/>
      <c r="N226" s="87"/>
      <c r="O226" s="93"/>
      <c r="P226" s="93"/>
      <c r="Q226" s="90"/>
      <c r="R226" s="20"/>
      <c r="S226" s="20"/>
      <c r="U226" s="20"/>
    </row>
    <row r="227" spans="1:1021" s="18" customFormat="1" ht="15" customHeight="1">
      <c r="A227" s="10">
        <v>211</v>
      </c>
      <c r="B227" s="21" t="s">
        <v>179</v>
      </c>
      <c r="C227" s="14" t="s">
        <v>19</v>
      </c>
      <c r="D227" s="10"/>
      <c r="E227" s="21" t="s">
        <v>24</v>
      </c>
      <c r="F227" s="22"/>
      <c r="G227" s="19" t="s">
        <v>25</v>
      </c>
      <c r="H227" s="80"/>
      <c r="I227" s="104"/>
      <c r="J227" s="104"/>
      <c r="K227" s="104"/>
      <c r="L227" s="104"/>
      <c r="M227" s="104"/>
      <c r="N227" s="104"/>
      <c r="O227" s="121"/>
      <c r="P227" s="121"/>
      <c r="Q227" s="104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</row>
    <row r="228" spans="1:1021" ht="15" customHeight="1">
      <c r="A228" s="10">
        <v>212</v>
      </c>
      <c r="B228" s="21" t="s">
        <v>180</v>
      </c>
      <c r="C228" s="14" t="s">
        <v>19</v>
      </c>
      <c r="D228" s="10"/>
      <c r="E228" s="21" t="s">
        <v>24</v>
      </c>
      <c r="F228" s="23"/>
      <c r="G228" s="19" t="s">
        <v>22</v>
      </c>
      <c r="H228" s="92">
        <v>6</v>
      </c>
      <c r="I228" s="87"/>
      <c r="J228" s="87"/>
      <c r="K228" s="87"/>
      <c r="L228" s="87"/>
      <c r="M228" s="87">
        <f>K228-L228</f>
        <v>0</v>
      </c>
      <c r="N228" s="87"/>
      <c r="O228" s="93"/>
      <c r="P228" s="93"/>
      <c r="Q228" s="90">
        <f>O228-P228</f>
        <v>0</v>
      </c>
      <c r="R228" s="20"/>
      <c r="S228" s="20"/>
      <c r="T228" s="18"/>
      <c r="U228" s="20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</row>
    <row r="229" spans="1:1021" s="3" customFormat="1" ht="15" customHeight="1">
      <c r="A229" s="10">
        <v>213</v>
      </c>
      <c r="B229" s="21" t="s">
        <v>180</v>
      </c>
      <c r="C229" s="14" t="s">
        <v>19</v>
      </c>
      <c r="D229" s="10"/>
      <c r="E229" s="21" t="s">
        <v>24</v>
      </c>
      <c r="F229" s="22"/>
      <c r="G229" s="19" t="s">
        <v>25</v>
      </c>
      <c r="H229" s="80">
        <v>3</v>
      </c>
      <c r="I229" s="104"/>
      <c r="J229" s="104"/>
      <c r="K229" s="104"/>
      <c r="L229" s="104"/>
      <c r="M229" s="104"/>
      <c r="N229" s="104"/>
      <c r="O229" s="121"/>
      <c r="P229" s="121"/>
      <c r="Q229" s="104"/>
      <c r="R229" s="18"/>
    </row>
    <row r="230" spans="1:1021" s="3" customFormat="1" ht="15" customHeight="1">
      <c r="A230" s="10">
        <v>214</v>
      </c>
      <c r="B230" s="21" t="s">
        <v>181</v>
      </c>
      <c r="C230" s="14"/>
      <c r="D230" s="11"/>
      <c r="E230" s="21"/>
      <c r="F230" s="23"/>
      <c r="G230" s="19" t="s">
        <v>25</v>
      </c>
      <c r="H230" s="116">
        <v>4</v>
      </c>
      <c r="I230" s="87"/>
      <c r="J230" s="87"/>
      <c r="K230" s="87"/>
      <c r="L230" s="87"/>
      <c r="M230" s="87"/>
      <c r="N230" s="146"/>
      <c r="O230" s="147"/>
      <c r="P230" s="146"/>
      <c r="Q230" s="90"/>
    </row>
    <row r="231" spans="1:1021" s="3" customFormat="1" ht="15" customHeight="1">
      <c r="A231" s="10">
        <v>215</v>
      </c>
      <c r="B231" s="29" t="s">
        <v>182</v>
      </c>
      <c r="C231" s="14"/>
      <c r="D231" s="10"/>
      <c r="E231" s="21"/>
      <c r="F231" s="22"/>
      <c r="G231" s="19" t="s">
        <v>22</v>
      </c>
      <c r="H231" s="92">
        <v>6</v>
      </c>
      <c r="I231" s="87"/>
      <c r="J231" s="87"/>
      <c r="K231" s="87"/>
      <c r="L231" s="87"/>
      <c r="M231" s="87">
        <f t="shared" ref="M231:M233" si="45">K231-L231</f>
        <v>0</v>
      </c>
      <c r="N231" s="146">
        <v>18</v>
      </c>
      <c r="O231" s="146">
        <f>15084.13+5917.85</f>
        <v>21001.98</v>
      </c>
      <c r="P231" s="146">
        <f>15084.13+5917.85</f>
        <v>21001.98</v>
      </c>
      <c r="Q231" s="90">
        <f t="shared" ref="Q231:Q233" si="46">O231-P231</f>
        <v>0</v>
      </c>
      <c r="R231" s="20"/>
      <c r="S231" s="20"/>
      <c r="U231" s="20"/>
    </row>
    <row r="232" spans="1:1021" s="18" customFormat="1" ht="15" customHeight="1">
      <c r="A232" s="10">
        <v>216</v>
      </c>
      <c r="B232" s="21" t="s">
        <v>183</v>
      </c>
      <c r="C232" s="14" t="s">
        <v>19</v>
      </c>
      <c r="D232" s="10"/>
      <c r="E232" s="21" t="s">
        <v>24</v>
      </c>
      <c r="F232" s="22"/>
      <c r="G232" s="19" t="s">
        <v>22</v>
      </c>
      <c r="H232" s="92">
        <v>4</v>
      </c>
      <c r="I232" s="87"/>
      <c r="J232" s="87"/>
      <c r="K232" s="87"/>
      <c r="L232" s="87"/>
      <c r="M232" s="87">
        <f t="shared" si="45"/>
        <v>0</v>
      </c>
      <c r="N232" s="146">
        <v>11</v>
      </c>
      <c r="O232" s="146">
        <f>714.68+28225.49</f>
        <v>28940.170000000002</v>
      </c>
      <c r="P232" s="146">
        <v>714.68</v>
      </c>
      <c r="Q232" s="90">
        <f t="shared" si="46"/>
        <v>28225.49</v>
      </c>
      <c r="R232" s="20"/>
      <c r="S232" s="20"/>
      <c r="U232" s="20"/>
    </row>
    <row r="233" spans="1:1021" s="18" customFormat="1" ht="15" customHeight="1">
      <c r="A233" s="10">
        <v>217</v>
      </c>
      <c r="B233" s="21" t="s">
        <v>184</v>
      </c>
      <c r="C233" s="14"/>
      <c r="D233" s="10"/>
      <c r="E233" s="21"/>
      <c r="F233" s="23"/>
      <c r="G233" s="19" t="s">
        <v>22</v>
      </c>
      <c r="H233" s="92"/>
      <c r="I233" s="87"/>
      <c r="J233" s="87"/>
      <c r="K233" s="87"/>
      <c r="L233" s="87"/>
      <c r="M233" s="87">
        <f t="shared" si="45"/>
        <v>0</v>
      </c>
      <c r="N233" s="146"/>
      <c r="O233" s="147"/>
      <c r="P233" s="146"/>
      <c r="Q233" s="90">
        <f t="shared" si="46"/>
        <v>0</v>
      </c>
      <c r="R233" s="20"/>
      <c r="S233" s="20"/>
      <c r="U233" s="20"/>
    </row>
    <row r="234" spans="1:1021" s="18" customFormat="1" ht="15" customHeight="1">
      <c r="A234" s="10">
        <v>218</v>
      </c>
      <c r="B234" s="21" t="s">
        <v>184</v>
      </c>
      <c r="C234" s="42" t="s">
        <v>19</v>
      </c>
      <c r="D234" s="43"/>
      <c r="E234" s="21" t="s">
        <v>24</v>
      </c>
      <c r="F234" s="52"/>
      <c r="G234" s="19" t="s">
        <v>25</v>
      </c>
      <c r="H234" s="167">
        <v>3</v>
      </c>
      <c r="I234" s="104"/>
      <c r="J234" s="104"/>
      <c r="K234" s="104"/>
      <c r="L234" s="104"/>
      <c r="M234" s="104"/>
      <c r="N234" s="104"/>
      <c r="O234" s="121"/>
      <c r="P234" s="104"/>
      <c r="Q234" s="104"/>
    </row>
    <row r="235" spans="1:1021" s="3" customFormat="1" ht="15" customHeight="1">
      <c r="A235" s="10">
        <v>219</v>
      </c>
      <c r="B235" s="21" t="s">
        <v>185</v>
      </c>
      <c r="C235" s="14" t="s">
        <v>19</v>
      </c>
      <c r="D235" s="21"/>
      <c r="E235" s="21" t="s">
        <v>24</v>
      </c>
      <c r="F235" s="21"/>
      <c r="G235" s="19" t="s">
        <v>25</v>
      </c>
      <c r="H235" s="80"/>
      <c r="I235" s="84"/>
      <c r="J235" s="84"/>
      <c r="K235" s="94"/>
      <c r="L235" s="94"/>
      <c r="M235" s="84"/>
      <c r="N235" s="84"/>
      <c r="O235" s="84"/>
      <c r="P235" s="84"/>
      <c r="Q235" s="84"/>
    </row>
    <row r="236" spans="1:1021" s="3" customFormat="1" ht="15" customHeight="1">
      <c r="A236" s="10">
        <v>220</v>
      </c>
      <c r="B236" s="21" t="s">
        <v>186</v>
      </c>
      <c r="C236" s="14"/>
      <c r="D236" s="21"/>
      <c r="E236" s="21"/>
      <c r="F236" s="22"/>
      <c r="G236" s="19" t="s">
        <v>22</v>
      </c>
      <c r="H236" s="92">
        <v>4</v>
      </c>
      <c r="I236" s="87"/>
      <c r="J236" s="87"/>
      <c r="K236" s="187"/>
      <c r="L236" s="187"/>
      <c r="M236" s="87">
        <f t="shared" ref="M236:M237" si="47">K236-L236</f>
        <v>0</v>
      </c>
      <c r="N236" s="87">
        <v>6</v>
      </c>
      <c r="O236" s="87">
        <v>5738.55</v>
      </c>
      <c r="P236" s="87">
        <v>5738.55</v>
      </c>
      <c r="Q236" s="90">
        <f t="shared" ref="Q236:Q237" si="48">O236-P236</f>
        <v>0</v>
      </c>
      <c r="R236" s="20"/>
      <c r="S236" s="20"/>
      <c r="U236" s="20"/>
    </row>
    <row r="237" spans="1:1021" s="3" customFormat="1" ht="15" customHeight="1">
      <c r="A237" s="10">
        <v>221</v>
      </c>
      <c r="B237" s="21" t="s">
        <v>187</v>
      </c>
      <c r="C237" s="14" t="s">
        <v>19</v>
      </c>
      <c r="D237" s="10"/>
      <c r="E237" s="21" t="s">
        <v>188</v>
      </c>
      <c r="F237" s="23"/>
      <c r="G237" s="19" t="s">
        <v>22</v>
      </c>
      <c r="H237" s="92">
        <v>7</v>
      </c>
      <c r="I237" s="87"/>
      <c r="J237" s="87"/>
      <c r="K237" s="87"/>
      <c r="L237" s="87"/>
      <c r="M237" s="87">
        <f t="shared" si="47"/>
        <v>0</v>
      </c>
      <c r="N237" s="87">
        <v>5</v>
      </c>
      <c r="O237" s="90">
        <v>9509.08</v>
      </c>
      <c r="P237" s="90">
        <v>9509.08</v>
      </c>
      <c r="Q237" s="90">
        <f t="shared" si="48"/>
        <v>0</v>
      </c>
      <c r="R237" s="20"/>
      <c r="S237" s="20"/>
      <c r="U237" s="20"/>
    </row>
    <row r="238" spans="1:1021" s="3" customFormat="1" ht="15" customHeight="1">
      <c r="A238" s="10">
        <v>222</v>
      </c>
      <c r="B238" s="21" t="s">
        <v>189</v>
      </c>
      <c r="C238" s="14"/>
      <c r="D238" s="10"/>
      <c r="E238" s="21"/>
      <c r="F238" s="23"/>
      <c r="G238" s="19" t="s">
        <v>25</v>
      </c>
      <c r="H238" s="80"/>
      <c r="I238" s="84"/>
      <c r="J238" s="84"/>
      <c r="K238" s="84"/>
      <c r="L238" s="84"/>
      <c r="M238" s="84"/>
      <c r="N238" s="84"/>
      <c r="O238" s="84"/>
      <c r="P238" s="84"/>
      <c r="Q238" s="138"/>
      <c r="R238" s="18"/>
    </row>
    <row r="239" spans="1:1021" s="3" customFormat="1" ht="15" customHeight="1">
      <c r="A239" s="10">
        <v>223</v>
      </c>
      <c r="B239" s="21" t="s">
        <v>190</v>
      </c>
      <c r="C239" s="14" t="s">
        <v>19</v>
      </c>
      <c r="D239" s="10"/>
      <c r="E239" s="21" t="s">
        <v>24</v>
      </c>
      <c r="F239" s="23"/>
      <c r="G239" s="19" t="s">
        <v>22</v>
      </c>
      <c r="H239" s="92"/>
      <c r="I239" s="87"/>
      <c r="J239" s="87"/>
      <c r="K239" s="87"/>
      <c r="L239" s="87"/>
      <c r="M239" s="87">
        <f t="shared" ref="M239:M240" si="49">K239-L239</f>
        <v>0</v>
      </c>
      <c r="N239" s="87">
        <v>9</v>
      </c>
      <c r="O239" s="87">
        <f>2370.9+9635.1</f>
        <v>12006</v>
      </c>
      <c r="P239" s="87">
        <f>2370.9+9635.1</f>
        <v>12006</v>
      </c>
      <c r="Q239" s="90">
        <f t="shared" ref="Q239:Q240" si="50">O239-P239</f>
        <v>0</v>
      </c>
      <c r="R239" s="20"/>
      <c r="S239" s="20"/>
      <c r="U239" s="20"/>
    </row>
    <row r="240" spans="1:1021" s="3" customFormat="1" ht="15" customHeight="1">
      <c r="A240" s="10">
        <v>224</v>
      </c>
      <c r="B240" s="21" t="s">
        <v>191</v>
      </c>
      <c r="C240" s="14" t="s">
        <v>19</v>
      </c>
      <c r="D240" s="10"/>
      <c r="E240" s="21" t="s">
        <v>24</v>
      </c>
      <c r="F240" s="23"/>
      <c r="G240" s="19" t="s">
        <v>22</v>
      </c>
      <c r="H240" s="92">
        <v>2</v>
      </c>
      <c r="I240" s="87">
        <v>1</v>
      </c>
      <c r="J240" s="87">
        <v>1</v>
      </c>
      <c r="K240" s="90">
        <v>644.6</v>
      </c>
      <c r="L240" s="90"/>
      <c r="M240" s="90">
        <f t="shared" si="49"/>
        <v>644.6</v>
      </c>
      <c r="N240" s="87">
        <v>6</v>
      </c>
      <c r="O240" s="99">
        <v>15351.02</v>
      </c>
      <c r="P240" s="99">
        <v>15351.02</v>
      </c>
      <c r="Q240" s="90">
        <f t="shared" si="50"/>
        <v>0</v>
      </c>
      <c r="R240" s="20"/>
      <c r="S240" s="20"/>
      <c r="U240" s="20"/>
    </row>
    <row r="241" spans="1:1021" s="3" customFormat="1" ht="15" customHeight="1">
      <c r="A241" s="10">
        <v>225</v>
      </c>
      <c r="B241" s="21" t="s">
        <v>192</v>
      </c>
      <c r="C241" s="14"/>
      <c r="D241" s="10"/>
      <c r="E241" s="21"/>
      <c r="F241" s="22"/>
      <c r="G241" s="19" t="s">
        <v>33</v>
      </c>
      <c r="H241" s="80"/>
      <c r="I241" s="84"/>
      <c r="J241" s="84"/>
      <c r="K241" s="138"/>
      <c r="L241" s="138"/>
      <c r="M241" s="84"/>
      <c r="N241" s="84"/>
      <c r="O241" s="95"/>
      <c r="P241" s="84"/>
      <c r="Q241" s="138"/>
      <c r="R241" s="18"/>
    </row>
    <row r="242" spans="1:1021" s="3" customFormat="1" ht="15" customHeight="1">
      <c r="A242" s="10">
        <v>226</v>
      </c>
      <c r="B242" s="21" t="s">
        <v>192</v>
      </c>
      <c r="C242" s="14"/>
      <c r="D242" s="10"/>
      <c r="E242" s="21"/>
      <c r="F242" s="23"/>
      <c r="G242" s="19" t="s">
        <v>25</v>
      </c>
      <c r="H242" s="80">
        <v>5</v>
      </c>
      <c r="I242" s="84"/>
      <c r="J242" s="84"/>
      <c r="K242" s="84"/>
      <c r="L242" s="84"/>
      <c r="M242" s="84"/>
      <c r="N242" s="84"/>
      <c r="O242" s="95"/>
      <c r="P242" s="95"/>
      <c r="Q242" s="138"/>
      <c r="R242" s="18"/>
    </row>
    <row r="243" spans="1:1021" s="3" customFormat="1" ht="15" customHeight="1">
      <c r="A243" s="10">
        <v>227</v>
      </c>
      <c r="B243" s="21" t="s">
        <v>192</v>
      </c>
      <c r="C243" s="14"/>
      <c r="D243" s="10"/>
      <c r="E243" s="21"/>
      <c r="F243" s="23"/>
      <c r="G243" s="19" t="s">
        <v>22</v>
      </c>
      <c r="H243" s="92">
        <v>2</v>
      </c>
      <c r="I243" s="87"/>
      <c r="J243" s="87"/>
      <c r="K243" s="90"/>
      <c r="L243" s="90"/>
      <c r="M243" s="87">
        <f>K243-L243</f>
        <v>0</v>
      </c>
      <c r="N243" s="87"/>
      <c r="O243" s="99"/>
      <c r="P243" s="99"/>
      <c r="Q243" s="90">
        <f>O243-P243</f>
        <v>0</v>
      </c>
      <c r="R243" s="20"/>
      <c r="S243" s="20"/>
      <c r="U243" s="20"/>
    </row>
    <row r="244" spans="1:1021" s="3" customFormat="1" ht="15" customHeight="1">
      <c r="A244" s="10">
        <v>228</v>
      </c>
      <c r="B244" s="21" t="s">
        <v>192</v>
      </c>
      <c r="C244" s="14"/>
      <c r="D244" s="10"/>
      <c r="E244" s="21"/>
      <c r="F244" s="23"/>
      <c r="G244" s="19" t="s">
        <v>47</v>
      </c>
      <c r="H244" s="92">
        <v>1</v>
      </c>
      <c r="I244" s="87"/>
      <c r="J244" s="87"/>
      <c r="K244" s="90"/>
      <c r="L244" s="90"/>
      <c r="M244" s="87"/>
      <c r="N244" s="87"/>
      <c r="O244" s="93"/>
      <c r="P244" s="93"/>
      <c r="Q244" s="90"/>
      <c r="R244" s="18"/>
    </row>
    <row r="245" spans="1:1021" s="3" customFormat="1" ht="15" customHeight="1">
      <c r="A245" s="10">
        <v>229</v>
      </c>
      <c r="B245" s="21" t="s">
        <v>193</v>
      </c>
      <c r="C245" s="14"/>
      <c r="D245" s="10"/>
      <c r="E245" s="21"/>
      <c r="F245" s="22"/>
      <c r="G245" s="19" t="s">
        <v>25</v>
      </c>
      <c r="H245" s="80"/>
      <c r="I245" s="104"/>
      <c r="J245" s="104"/>
      <c r="K245" s="104"/>
      <c r="L245" s="104"/>
      <c r="M245" s="104"/>
      <c r="N245" s="104"/>
      <c r="O245" s="121"/>
      <c r="P245" s="104"/>
      <c r="Q245" s="104"/>
    </row>
    <row r="246" spans="1:1021" s="3" customFormat="1" ht="15" customHeight="1">
      <c r="A246" s="10">
        <v>231</v>
      </c>
      <c r="B246" s="54" t="s">
        <v>194</v>
      </c>
      <c r="C246" s="14" t="s">
        <v>19</v>
      </c>
      <c r="D246" s="10"/>
      <c r="E246" s="35" t="s">
        <v>24</v>
      </c>
      <c r="F246" s="22"/>
      <c r="G246" s="19" t="s">
        <v>25</v>
      </c>
      <c r="H246" s="80"/>
      <c r="I246" s="104"/>
      <c r="J246" s="104"/>
      <c r="K246" s="104"/>
      <c r="L246" s="104"/>
      <c r="M246" s="104"/>
      <c r="N246" s="104"/>
      <c r="O246" s="104"/>
      <c r="P246" s="104"/>
      <c r="Q246" s="104"/>
      <c r="R246" s="18"/>
    </row>
    <row r="247" spans="1:1021" s="3" customFormat="1" ht="15" customHeight="1">
      <c r="A247" s="10">
        <v>232</v>
      </c>
      <c r="B247" s="21" t="s">
        <v>195</v>
      </c>
      <c r="C247" s="14" t="s">
        <v>19</v>
      </c>
      <c r="D247" s="10"/>
      <c r="E247" s="21" t="s">
        <v>196</v>
      </c>
      <c r="F247" s="23"/>
      <c r="G247" s="19" t="s">
        <v>22</v>
      </c>
      <c r="H247" s="92">
        <v>11</v>
      </c>
      <c r="I247" s="87"/>
      <c r="J247" s="87"/>
      <c r="K247" s="87"/>
      <c r="L247" s="87"/>
      <c r="M247" s="87">
        <f t="shared" ref="M247:M248" si="51">K247-L247</f>
        <v>0</v>
      </c>
      <c r="N247" s="87">
        <v>34</v>
      </c>
      <c r="O247" s="90">
        <f>13496.26+10043.95+20255.54+59387.48</f>
        <v>103183.23000000001</v>
      </c>
      <c r="P247" s="90">
        <f>13496.26+10043.95+20255.54+59387.48</f>
        <v>103183.23000000001</v>
      </c>
      <c r="Q247" s="90">
        <f t="shared" ref="Q247:Q248" si="52">O247-P247</f>
        <v>0</v>
      </c>
      <c r="R247" s="20"/>
      <c r="S247" s="20"/>
      <c r="U247" s="20"/>
    </row>
    <row r="248" spans="1:1021" s="3" customFormat="1" ht="15" customHeight="1">
      <c r="A248" s="10">
        <v>233</v>
      </c>
      <c r="B248" s="21" t="s">
        <v>197</v>
      </c>
      <c r="C248" s="14" t="s">
        <v>54</v>
      </c>
      <c r="D248" s="10" t="s">
        <v>69</v>
      </c>
      <c r="E248" s="21" t="s">
        <v>24</v>
      </c>
      <c r="F248" s="23"/>
      <c r="G248" s="19" t="s">
        <v>22</v>
      </c>
      <c r="H248" s="92"/>
      <c r="I248" s="87"/>
      <c r="J248" s="87"/>
      <c r="K248" s="87"/>
      <c r="L248" s="87"/>
      <c r="M248" s="87">
        <f t="shared" si="51"/>
        <v>0</v>
      </c>
      <c r="N248" s="87"/>
      <c r="O248" s="93"/>
      <c r="P248" s="93"/>
      <c r="Q248" s="90">
        <f t="shared" si="52"/>
        <v>0</v>
      </c>
      <c r="R248" s="20"/>
      <c r="S248" s="20"/>
      <c r="U248" s="20"/>
    </row>
    <row r="249" spans="1:1021" s="3" customFormat="1" ht="15" customHeight="1">
      <c r="A249" s="10">
        <v>234</v>
      </c>
      <c r="B249" s="21" t="s">
        <v>197</v>
      </c>
      <c r="C249" s="14" t="s">
        <v>54</v>
      </c>
      <c r="D249" s="10" t="s">
        <v>69</v>
      </c>
      <c r="E249" s="21" t="s">
        <v>24</v>
      </c>
      <c r="F249" s="21"/>
      <c r="G249" s="19" t="s">
        <v>25</v>
      </c>
      <c r="H249" s="96"/>
      <c r="I249" s="97"/>
      <c r="J249" s="97"/>
      <c r="K249" s="97"/>
      <c r="L249" s="97"/>
      <c r="M249" s="84"/>
      <c r="N249" s="170"/>
      <c r="O249" s="188"/>
      <c r="P249" s="188"/>
      <c r="Q249" s="84"/>
      <c r="R249" s="18"/>
    </row>
    <row r="250" spans="1:1021" s="3" customFormat="1" ht="15" customHeight="1">
      <c r="A250" s="10">
        <v>235</v>
      </c>
      <c r="B250" s="21" t="s">
        <v>198</v>
      </c>
      <c r="C250" s="14" t="s">
        <v>19</v>
      </c>
      <c r="D250" s="10"/>
      <c r="E250" s="21" t="s">
        <v>199</v>
      </c>
      <c r="F250" s="23"/>
      <c r="G250" s="19" t="s">
        <v>22</v>
      </c>
      <c r="H250" s="92"/>
      <c r="I250" s="87"/>
      <c r="J250" s="87"/>
      <c r="K250" s="87"/>
      <c r="L250" s="87"/>
      <c r="M250" s="87">
        <f>K250-L250</f>
        <v>0</v>
      </c>
      <c r="N250" s="87"/>
      <c r="O250" s="90"/>
      <c r="P250" s="90"/>
      <c r="Q250" s="90">
        <f>O250-P250</f>
        <v>0</v>
      </c>
      <c r="R250" s="20"/>
      <c r="S250" s="20"/>
      <c r="U250" s="20"/>
    </row>
    <row r="251" spans="1:1021" s="3" customFormat="1" ht="15" customHeight="1">
      <c r="A251" s="10">
        <v>236</v>
      </c>
      <c r="B251" s="21" t="s">
        <v>192</v>
      </c>
      <c r="C251" s="14"/>
      <c r="D251" s="10"/>
      <c r="E251" s="21"/>
      <c r="F251" s="23"/>
      <c r="G251" s="19" t="s">
        <v>21</v>
      </c>
      <c r="H251" s="92"/>
      <c r="I251" s="87"/>
      <c r="J251" s="87"/>
      <c r="K251" s="87"/>
      <c r="L251" s="87"/>
      <c r="M251" s="87"/>
      <c r="N251" s="87"/>
      <c r="O251" s="99"/>
      <c r="P251" s="99"/>
      <c r="Q251" s="90"/>
    </row>
    <row r="252" spans="1:1021" s="3" customFormat="1" ht="15" customHeight="1">
      <c r="A252" s="10">
        <v>237</v>
      </c>
      <c r="B252" s="21" t="s">
        <v>198</v>
      </c>
      <c r="C252" s="14" t="s">
        <v>19</v>
      </c>
      <c r="D252" s="10"/>
      <c r="E252" s="21" t="s">
        <v>199</v>
      </c>
      <c r="F252" s="22"/>
      <c r="G252" s="19" t="s">
        <v>21</v>
      </c>
      <c r="H252" s="80"/>
      <c r="I252" s="115"/>
      <c r="J252" s="127"/>
      <c r="K252" s="143"/>
      <c r="L252" s="143"/>
      <c r="M252" s="127"/>
      <c r="N252" s="84"/>
      <c r="O252" s="95"/>
      <c r="P252" s="95"/>
      <c r="Q252" s="84"/>
      <c r="R252" s="18"/>
    </row>
    <row r="253" spans="1:1021" s="3" customFormat="1" ht="15" customHeight="1">
      <c r="A253" s="10">
        <v>239</v>
      </c>
      <c r="B253" s="21" t="s">
        <v>200</v>
      </c>
      <c r="C253" s="14" t="s">
        <v>19</v>
      </c>
      <c r="D253" s="10"/>
      <c r="E253" s="21" t="s">
        <v>78</v>
      </c>
      <c r="F253" s="34"/>
      <c r="G253" s="19" t="s">
        <v>47</v>
      </c>
      <c r="H253" s="80"/>
      <c r="I253" s="189"/>
      <c r="J253" s="190"/>
      <c r="K253" s="191"/>
      <c r="L253" s="191"/>
      <c r="M253" s="190"/>
      <c r="N253" s="190">
        <v>3</v>
      </c>
      <c r="O253" s="192"/>
      <c r="P253" s="193"/>
      <c r="Q253" s="194"/>
    </row>
    <row r="254" spans="1:1021" s="3" customFormat="1" ht="15" customHeight="1">
      <c r="A254" s="10">
        <v>240</v>
      </c>
      <c r="B254" s="21" t="s">
        <v>201</v>
      </c>
      <c r="C254" s="14" t="s">
        <v>19</v>
      </c>
      <c r="D254" s="10"/>
      <c r="E254" s="21"/>
      <c r="F254" s="44"/>
      <c r="G254" s="19" t="s">
        <v>22</v>
      </c>
      <c r="H254" s="92">
        <v>3</v>
      </c>
      <c r="I254" s="87"/>
      <c r="J254" s="87"/>
      <c r="K254" s="90"/>
      <c r="L254" s="90"/>
      <c r="M254" s="87">
        <f>K254-L254</f>
        <v>0</v>
      </c>
      <c r="N254" s="175"/>
      <c r="O254" s="175"/>
      <c r="P254" s="175"/>
      <c r="Q254" s="90">
        <f>O254-P254</f>
        <v>0</v>
      </c>
      <c r="R254" s="20"/>
      <c r="S254" s="20"/>
      <c r="U254" s="20"/>
    </row>
    <row r="255" spans="1:1021" s="3" customFormat="1" ht="15" customHeight="1">
      <c r="A255" s="10">
        <v>241</v>
      </c>
      <c r="B255" s="55" t="s">
        <v>201</v>
      </c>
      <c r="C255" s="14" t="s">
        <v>19</v>
      </c>
      <c r="D255" s="43"/>
      <c r="E255" s="35"/>
      <c r="F255" s="56"/>
      <c r="G255" s="19" t="s">
        <v>25</v>
      </c>
      <c r="H255" s="195"/>
      <c r="I255" s="104"/>
      <c r="J255" s="104"/>
      <c r="K255" s="104"/>
      <c r="L255" s="104"/>
      <c r="M255" s="104"/>
      <c r="N255" s="104"/>
      <c r="O255" s="121"/>
      <c r="P255" s="104"/>
      <c r="Q255" s="84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</row>
    <row r="256" spans="1:1021" s="3" customFormat="1" ht="15" customHeight="1">
      <c r="A256" s="10">
        <v>242</v>
      </c>
      <c r="B256" s="21" t="s">
        <v>202</v>
      </c>
      <c r="C256" s="14"/>
      <c r="D256" s="43"/>
      <c r="E256" s="21"/>
      <c r="F256" s="23"/>
      <c r="G256" s="19" t="s">
        <v>25</v>
      </c>
      <c r="H256" s="167">
        <v>9</v>
      </c>
      <c r="I256" s="84"/>
      <c r="J256" s="84"/>
      <c r="K256" s="84"/>
      <c r="L256" s="84"/>
      <c r="M256" s="84"/>
      <c r="N256" s="84"/>
      <c r="O256" s="84"/>
      <c r="P256" s="84"/>
      <c r="Q256" s="138"/>
      <c r="R256" s="18"/>
    </row>
    <row r="257" spans="1:1021" s="3" customFormat="1" ht="15" customHeight="1">
      <c r="A257" s="10">
        <v>243</v>
      </c>
      <c r="B257" s="21" t="s">
        <v>203</v>
      </c>
      <c r="C257" s="14" t="s">
        <v>19</v>
      </c>
      <c r="D257" s="43"/>
      <c r="E257" s="21" t="s">
        <v>204</v>
      </c>
      <c r="F257" s="23"/>
      <c r="G257" s="19" t="s">
        <v>22</v>
      </c>
      <c r="H257" s="177"/>
      <c r="I257" s="87"/>
      <c r="J257" s="87"/>
      <c r="K257" s="87"/>
      <c r="L257" s="87"/>
      <c r="M257" s="87">
        <f t="shared" ref="M257:M258" si="53">K257-L257</f>
        <v>0</v>
      </c>
      <c r="N257" s="87"/>
      <c r="O257" s="87"/>
      <c r="P257" s="87"/>
      <c r="Q257" s="90">
        <f t="shared" ref="Q257:Q258" si="54">O257-P257</f>
        <v>0</v>
      </c>
      <c r="R257" s="20"/>
      <c r="S257" s="20"/>
      <c r="U257" s="20"/>
    </row>
    <row r="258" spans="1:1021" s="3" customFormat="1" ht="15" customHeight="1">
      <c r="A258" s="10">
        <v>244</v>
      </c>
      <c r="B258" s="21" t="s">
        <v>205</v>
      </c>
      <c r="C258" s="14" t="s">
        <v>19</v>
      </c>
      <c r="D258" s="43"/>
      <c r="E258" s="21" t="s">
        <v>204</v>
      </c>
      <c r="F258" s="23"/>
      <c r="G258" s="19" t="s">
        <v>22</v>
      </c>
      <c r="H258" s="177"/>
      <c r="I258" s="87"/>
      <c r="J258" s="87"/>
      <c r="K258" s="87"/>
      <c r="L258" s="87"/>
      <c r="M258" s="87">
        <f t="shared" si="53"/>
        <v>0</v>
      </c>
      <c r="N258" s="87"/>
      <c r="O258" s="87"/>
      <c r="P258" s="87"/>
      <c r="Q258" s="90">
        <f t="shared" si="54"/>
        <v>0</v>
      </c>
      <c r="R258" s="20"/>
      <c r="S258" s="20"/>
      <c r="U258" s="20"/>
    </row>
    <row r="259" spans="1:1021" s="3" customFormat="1" ht="15" customHeight="1">
      <c r="A259" s="10">
        <v>245</v>
      </c>
      <c r="B259" s="21" t="s">
        <v>205</v>
      </c>
      <c r="C259" s="14" t="s">
        <v>19</v>
      </c>
      <c r="D259" s="21"/>
      <c r="E259" s="21" t="s">
        <v>24</v>
      </c>
      <c r="F259" s="21"/>
      <c r="G259" s="19" t="s">
        <v>33</v>
      </c>
      <c r="H259" s="80">
        <v>1</v>
      </c>
      <c r="I259" s="103"/>
      <c r="J259" s="103"/>
      <c r="K259" s="104"/>
      <c r="L259" s="104"/>
      <c r="M259" s="103"/>
      <c r="N259" s="155">
        <v>1</v>
      </c>
      <c r="O259" s="155">
        <v>5943.4</v>
      </c>
      <c r="P259" s="155">
        <v>5943.4</v>
      </c>
      <c r="Q259" s="84"/>
    </row>
    <row r="260" spans="1:1021" s="3" customFormat="1" ht="15" customHeight="1">
      <c r="A260" s="10">
        <v>246</v>
      </c>
      <c r="B260" s="13" t="s">
        <v>205</v>
      </c>
      <c r="C260" s="14" t="s">
        <v>19</v>
      </c>
      <c r="D260" s="21"/>
      <c r="E260" s="21" t="s">
        <v>204</v>
      </c>
      <c r="F260" s="13"/>
      <c r="G260" s="17" t="s">
        <v>25</v>
      </c>
      <c r="H260" s="162"/>
      <c r="I260" s="196"/>
      <c r="J260" s="196"/>
      <c r="K260" s="197"/>
      <c r="L260" s="197"/>
      <c r="M260" s="84"/>
      <c r="N260" s="196"/>
      <c r="O260" s="198"/>
      <c r="P260" s="198"/>
      <c r="Q260" s="84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  <c r="JL260" s="18"/>
      <c r="JM260" s="18"/>
      <c r="JN260" s="18"/>
      <c r="JO260" s="18"/>
      <c r="JP260" s="18"/>
      <c r="JQ260" s="18"/>
      <c r="JR260" s="18"/>
      <c r="JS260" s="18"/>
      <c r="JT260" s="18"/>
      <c r="JU260" s="18"/>
      <c r="JV260" s="18"/>
      <c r="JW260" s="18"/>
      <c r="JX260" s="18"/>
      <c r="JY260" s="18"/>
      <c r="JZ260" s="18"/>
      <c r="KA260" s="18"/>
      <c r="KB260" s="18"/>
      <c r="KC260" s="18"/>
      <c r="KD260" s="18"/>
      <c r="KE260" s="18"/>
      <c r="KF260" s="18"/>
      <c r="KG260" s="18"/>
      <c r="KH260" s="18"/>
      <c r="KI260" s="18"/>
      <c r="KJ260" s="18"/>
      <c r="KK260" s="18"/>
      <c r="KL260" s="18"/>
      <c r="KM260" s="18"/>
      <c r="KN260" s="18"/>
      <c r="KO260" s="18"/>
      <c r="KP260" s="18"/>
      <c r="KQ260" s="18"/>
      <c r="KR260" s="18"/>
      <c r="KS260" s="18"/>
      <c r="KT260" s="18"/>
      <c r="KU260" s="18"/>
      <c r="KV260" s="18"/>
      <c r="KW260" s="18"/>
      <c r="KX260" s="18"/>
      <c r="KY260" s="18"/>
      <c r="KZ260" s="18"/>
      <c r="LA260" s="18"/>
      <c r="LB260" s="18"/>
      <c r="LC260" s="18"/>
      <c r="LD260" s="18"/>
      <c r="LE260" s="18"/>
      <c r="LF260" s="18"/>
      <c r="LG260" s="18"/>
      <c r="LH260" s="18"/>
      <c r="LI260" s="18"/>
      <c r="LJ260" s="18"/>
      <c r="LK260" s="18"/>
      <c r="LL260" s="18"/>
      <c r="LM260" s="18"/>
      <c r="LN260" s="18"/>
      <c r="LO260" s="18"/>
      <c r="LP260" s="18"/>
      <c r="LQ260" s="18"/>
      <c r="LR260" s="18"/>
      <c r="LS260" s="18"/>
      <c r="LT260" s="18"/>
      <c r="LU260" s="18"/>
      <c r="LV260" s="18"/>
      <c r="LW260" s="18"/>
      <c r="LX260" s="18"/>
      <c r="LY260" s="18"/>
      <c r="LZ260" s="18"/>
      <c r="MA260" s="18"/>
      <c r="MB260" s="18"/>
      <c r="MC260" s="18"/>
      <c r="MD260" s="18"/>
      <c r="ME260" s="18"/>
      <c r="MF260" s="18"/>
      <c r="MG260" s="18"/>
      <c r="MH260" s="18"/>
      <c r="MI260" s="18"/>
      <c r="MJ260" s="18"/>
      <c r="MK260" s="18"/>
      <c r="ML260" s="18"/>
      <c r="MM260" s="18"/>
      <c r="MN260" s="18"/>
      <c r="MO260" s="18"/>
      <c r="MP260" s="18"/>
      <c r="MQ260" s="18"/>
      <c r="MR260" s="18"/>
      <c r="MS260" s="18"/>
      <c r="MT260" s="18"/>
      <c r="MU260" s="18"/>
      <c r="MV260" s="18"/>
      <c r="MW260" s="18"/>
      <c r="MX260" s="18"/>
      <c r="MY260" s="18"/>
      <c r="MZ260" s="18"/>
      <c r="NA260" s="18"/>
      <c r="NB260" s="18"/>
      <c r="NC260" s="18"/>
      <c r="ND260" s="18"/>
      <c r="NE260" s="18"/>
      <c r="NF260" s="18"/>
      <c r="NG260" s="18"/>
      <c r="NH260" s="18"/>
      <c r="NI260" s="18"/>
      <c r="NJ260" s="18"/>
      <c r="NK260" s="18"/>
      <c r="NL260" s="18"/>
      <c r="NM260" s="18"/>
      <c r="NN260" s="18"/>
      <c r="NO260" s="18"/>
      <c r="NP260" s="18"/>
      <c r="NQ260" s="18"/>
      <c r="NR260" s="18"/>
      <c r="NS260" s="18"/>
      <c r="NT260" s="18"/>
      <c r="NU260" s="18"/>
      <c r="NV260" s="18"/>
      <c r="NW260" s="18"/>
      <c r="NX260" s="18"/>
      <c r="NY260" s="18"/>
      <c r="NZ260" s="18"/>
      <c r="OA260" s="18"/>
      <c r="OB260" s="18"/>
      <c r="OC260" s="18"/>
      <c r="OD260" s="18"/>
      <c r="OE260" s="18"/>
      <c r="OF260" s="18"/>
      <c r="OG260" s="18"/>
      <c r="OH260" s="18"/>
      <c r="OI260" s="18"/>
      <c r="OJ260" s="18"/>
      <c r="OK260" s="18"/>
      <c r="OL260" s="18"/>
      <c r="OM260" s="18"/>
      <c r="ON260" s="18"/>
      <c r="OO260" s="18"/>
      <c r="OP260" s="18"/>
      <c r="OQ260" s="18"/>
      <c r="OR260" s="18"/>
      <c r="OS260" s="18"/>
      <c r="OT260" s="18"/>
      <c r="OU260" s="18"/>
      <c r="OV260" s="18"/>
      <c r="OW260" s="18"/>
      <c r="OX260" s="18"/>
      <c r="OY260" s="18"/>
      <c r="OZ260" s="18"/>
      <c r="PA260" s="18"/>
      <c r="PB260" s="18"/>
      <c r="PC260" s="18"/>
      <c r="PD260" s="18"/>
      <c r="PE260" s="18"/>
      <c r="PF260" s="18"/>
      <c r="PG260" s="18"/>
      <c r="PH260" s="18"/>
      <c r="PI260" s="18"/>
      <c r="PJ260" s="18"/>
      <c r="PK260" s="18"/>
      <c r="PL260" s="18"/>
      <c r="PM260" s="18"/>
      <c r="PN260" s="18"/>
      <c r="PO260" s="18"/>
      <c r="PP260" s="18"/>
      <c r="PQ260" s="18"/>
      <c r="PR260" s="18"/>
      <c r="PS260" s="18"/>
      <c r="PT260" s="18"/>
      <c r="PU260" s="18"/>
      <c r="PV260" s="18"/>
      <c r="PW260" s="18"/>
      <c r="PX260" s="18"/>
      <c r="PY260" s="18"/>
      <c r="PZ260" s="18"/>
      <c r="QA260" s="18"/>
      <c r="QB260" s="18"/>
      <c r="QC260" s="18"/>
      <c r="QD260" s="18"/>
      <c r="QE260" s="18"/>
      <c r="QF260" s="18"/>
      <c r="QG260" s="18"/>
      <c r="QH260" s="18"/>
      <c r="QI260" s="18"/>
      <c r="QJ260" s="18"/>
      <c r="QK260" s="18"/>
      <c r="QL260" s="18"/>
      <c r="QM260" s="18"/>
      <c r="QN260" s="18"/>
      <c r="QO260" s="18"/>
      <c r="QP260" s="18"/>
      <c r="QQ260" s="18"/>
      <c r="QR260" s="18"/>
      <c r="QS260" s="18"/>
      <c r="QT260" s="18"/>
      <c r="QU260" s="18"/>
      <c r="QV260" s="18"/>
      <c r="QW260" s="18"/>
      <c r="QX260" s="18"/>
      <c r="QY260" s="18"/>
      <c r="QZ260" s="18"/>
      <c r="RA260" s="18"/>
      <c r="RB260" s="18"/>
      <c r="RC260" s="18"/>
      <c r="RD260" s="18"/>
      <c r="RE260" s="18"/>
      <c r="RF260" s="18"/>
      <c r="RG260" s="18"/>
      <c r="RH260" s="18"/>
      <c r="RI260" s="18"/>
      <c r="RJ260" s="18"/>
      <c r="RK260" s="18"/>
      <c r="RL260" s="18"/>
      <c r="RM260" s="18"/>
      <c r="RN260" s="18"/>
      <c r="RO260" s="18"/>
      <c r="RP260" s="18"/>
      <c r="RQ260" s="18"/>
      <c r="RR260" s="18"/>
      <c r="RS260" s="18"/>
      <c r="RT260" s="18"/>
      <c r="RU260" s="18"/>
      <c r="RV260" s="18"/>
      <c r="RW260" s="18"/>
      <c r="RX260" s="18"/>
      <c r="RY260" s="18"/>
      <c r="RZ260" s="18"/>
      <c r="SA260" s="18"/>
      <c r="SB260" s="18"/>
      <c r="SC260" s="18"/>
      <c r="SD260" s="18"/>
      <c r="SE260" s="18"/>
      <c r="SF260" s="18"/>
      <c r="SG260" s="18"/>
      <c r="SH260" s="18"/>
      <c r="SI260" s="18"/>
      <c r="SJ260" s="18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18"/>
      <c r="TM260" s="18"/>
      <c r="TN260" s="18"/>
      <c r="TO260" s="18"/>
      <c r="TP260" s="18"/>
      <c r="TQ260" s="18"/>
      <c r="TR260" s="18"/>
      <c r="TS260" s="18"/>
      <c r="TT260" s="18"/>
      <c r="TU260" s="18"/>
      <c r="TV260" s="18"/>
      <c r="TW260" s="18"/>
      <c r="TX260" s="18"/>
      <c r="TY260" s="18"/>
      <c r="TZ260" s="18"/>
      <c r="UA260" s="18"/>
      <c r="UB260" s="18"/>
      <c r="UC260" s="18"/>
      <c r="UD260" s="18"/>
      <c r="UE260" s="18"/>
      <c r="UF260" s="18"/>
      <c r="UG260" s="18"/>
      <c r="UH260" s="18"/>
      <c r="UI260" s="18"/>
      <c r="UJ260" s="18"/>
      <c r="UK260" s="18"/>
      <c r="UL260" s="18"/>
      <c r="UM260" s="18"/>
      <c r="UN260" s="18"/>
      <c r="UO260" s="18"/>
      <c r="UP260" s="18"/>
      <c r="UQ260" s="18"/>
      <c r="UR260" s="18"/>
      <c r="US260" s="18"/>
      <c r="UT260" s="18"/>
      <c r="UU260" s="18"/>
      <c r="UV260" s="18"/>
      <c r="UW260" s="18"/>
      <c r="UX260" s="18"/>
      <c r="UY260" s="18"/>
      <c r="UZ260" s="18"/>
      <c r="VA260" s="18"/>
      <c r="VB260" s="18"/>
      <c r="VC260" s="18"/>
      <c r="VD260" s="18"/>
      <c r="VE260" s="18"/>
      <c r="VF260" s="18"/>
      <c r="VG260" s="18"/>
      <c r="VH260" s="18"/>
      <c r="VI260" s="18"/>
      <c r="VJ260" s="18"/>
      <c r="VK260" s="18"/>
      <c r="VL260" s="18"/>
      <c r="VM260" s="18"/>
      <c r="VN260" s="18"/>
      <c r="VO260" s="18"/>
      <c r="VP260" s="18"/>
      <c r="VQ260" s="18"/>
      <c r="VR260" s="18"/>
      <c r="VS260" s="18"/>
      <c r="VT260" s="18"/>
      <c r="VU260" s="18"/>
      <c r="VV260" s="18"/>
      <c r="VW260" s="18"/>
      <c r="VX260" s="18"/>
      <c r="VY260" s="18"/>
      <c r="VZ260" s="18"/>
      <c r="WA260" s="18"/>
      <c r="WB260" s="18"/>
      <c r="WC260" s="18"/>
      <c r="WD260" s="18"/>
      <c r="WE260" s="18"/>
      <c r="WF260" s="18"/>
      <c r="WG260" s="18"/>
      <c r="WH260" s="18"/>
      <c r="WI260" s="18"/>
      <c r="WJ260" s="18"/>
      <c r="WK260" s="18"/>
      <c r="WL260" s="18"/>
      <c r="WM260" s="18"/>
      <c r="WN260" s="18"/>
      <c r="WO260" s="18"/>
      <c r="WP260" s="18"/>
      <c r="WQ260" s="18"/>
      <c r="WR260" s="18"/>
      <c r="WS260" s="18"/>
      <c r="WT260" s="18"/>
      <c r="WU260" s="18"/>
      <c r="WV260" s="18"/>
      <c r="WW260" s="18"/>
      <c r="WX260" s="18"/>
      <c r="WY260" s="18"/>
      <c r="WZ260" s="18"/>
      <c r="XA260" s="18"/>
      <c r="XB260" s="18"/>
      <c r="XC260" s="18"/>
      <c r="XD260" s="18"/>
      <c r="XE260" s="18"/>
      <c r="XF260" s="18"/>
      <c r="XG260" s="18"/>
      <c r="XH260" s="18"/>
      <c r="XI260" s="18"/>
      <c r="XJ260" s="18"/>
      <c r="XK260" s="18"/>
      <c r="XL260" s="18"/>
      <c r="XM260" s="18"/>
      <c r="XN260" s="18"/>
      <c r="XO260" s="18"/>
      <c r="XP260" s="18"/>
      <c r="XQ260" s="18"/>
      <c r="XR260" s="18"/>
      <c r="XS260" s="18"/>
      <c r="XT260" s="18"/>
      <c r="XU260" s="18"/>
      <c r="XV260" s="18"/>
      <c r="XW260" s="18"/>
      <c r="XX260" s="18"/>
      <c r="XY260" s="18"/>
      <c r="XZ260" s="18"/>
      <c r="YA260" s="18"/>
      <c r="YB260" s="18"/>
      <c r="YC260" s="18"/>
      <c r="YD260" s="18"/>
      <c r="YE260" s="18"/>
      <c r="YF260" s="18"/>
      <c r="YG260" s="18"/>
      <c r="YH260" s="18"/>
      <c r="YI260" s="18"/>
      <c r="YJ260" s="18"/>
      <c r="YK260" s="18"/>
      <c r="YL260" s="18"/>
      <c r="YM260" s="18"/>
      <c r="YN260" s="18"/>
      <c r="YO260" s="18"/>
      <c r="YP260" s="18"/>
      <c r="YQ260" s="18"/>
      <c r="YR260" s="18"/>
      <c r="YS260" s="18"/>
      <c r="YT260" s="18"/>
      <c r="YU260" s="18"/>
      <c r="YV260" s="18"/>
      <c r="YW260" s="18"/>
      <c r="YX260" s="18"/>
      <c r="YY260" s="18"/>
      <c r="YZ260" s="18"/>
      <c r="ZA260" s="18"/>
      <c r="ZB260" s="18"/>
      <c r="ZC260" s="18"/>
      <c r="ZD260" s="18"/>
      <c r="ZE260" s="18"/>
      <c r="ZF260" s="18"/>
      <c r="ZG260" s="18"/>
      <c r="ZH260" s="18"/>
      <c r="ZI260" s="18"/>
      <c r="ZJ260" s="18"/>
      <c r="ZK260" s="18"/>
      <c r="ZL260" s="18"/>
      <c r="ZM260" s="18"/>
      <c r="ZN260" s="18"/>
      <c r="ZO260" s="18"/>
      <c r="ZP260" s="18"/>
      <c r="ZQ260" s="18"/>
      <c r="ZR260" s="18"/>
      <c r="ZS260" s="18"/>
      <c r="ZT260" s="18"/>
      <c r="ZU260" s="18"/>
      <c r="ZV260" s="18"/>
      <c r="ZW260" s="18"/>
      <c r="ZX260" s="18"/>
      <c r="ZY260" s="18"/>
      <c r="ZZ260" s="18"/>
      <c r="AAA260" s="18"/>
      <c r="AAB260" s="18"/>
      <c r="AAC260" s="18"/>
      <c r="AAD260" s="18"/>
      <c r="AAE260" s="18"/>
      <c r="AAF260" s="18"/>
      <c r="AAG260" s="18"/>
      <c r="AAH260" s="18"/>
      <c r="AAI260" s="18"/>
      <c r="AAJ260" s="18"/>
      <c r="AAK260" s="18"/>
      <c r="AAL260" s="18"/>
      <c r="AAM260" s="18"/>
      <c r="AAN260" s="18"/>
      <c r="AAO260" s="18"/>
      <c r="AAP260" s="18"/>
      <c r="AAQ260" s="18"/>
      <c r="AAR260" s="18"/>
      <c r="AAS260" s="18"/>
      <c r="AAT260" s="18"/>
      <c r="AAU260" s="18"/>
      <c r="AAV260" s="18"/>
      <c r="AAW260" s="18"/>
      <c r="AAX260" s="18"/>
      <c r="AAY260" s="18"/>
      <c r="AAZ260" s="18"/>
      <c r="ABA260" s="18"/>
      <c r="ABB260" s="18"/>
      <c r="ABC260" s="18"/>
      <c r="ABD260" s="18"/>
      <c r="ABE260" s="18"/>
      <c r="ABF260" s="18"/>
      <c r="ABG260" s="18"/>
      <c r="ABH260" s="18"/>
      <c r="ABI260" s="18"/>
      <c r="ABJ260" s="18"/>
      <c r="ABK260" s="18"/>
      <c r="ABL260" s="18"/>
      <c r="ABM260" s="18"/>
      <c r="ABN260" s="18"/>
      <c r="ABO260" s="18"/>
      <c r="ABP260" s="18"/>
      <c r="ABQ260" s="18"/>
      <c r="ABR260" s="18"/>
      <c r="ABS260" s="18"/>
      <c r="ABT260" s="18"/>
      <c r="ABU260" s="18"/>
      <c r="ABV260" s="18"/>
      <c r="ABW260" s="18"/>
      <c r="ABX260" s="18"/>
      <c r="ABY260" s="18"/>
      <c r="ABZ260" s="18"/>
      <c r="ACA260" s="18"/>
      <c r="ACB260" s="18"/>
      <c r="ACC260" s="18"/>
      <c r="ACD260" s="18"/>
      <c r="ACE260" s="18"/>
      <c r="ACF260" s="18"/>
      <c r="ACG260" s="18"/>
      <c r="ACH260" s="18"/>
      <c r="ACI260" s="18"/>
      <c r="ACJ260" s="18"/>
      <c r="ACK260" s="18"/>
      <c r="ACL260" s="18"/>
      <c r="ACM260" s="18"/>
      <c r="ACN260" s="18"/>
      <c r="ACO260" s="18"/>
      <c r="ACP260" s="18"/>
      <c r="ACQ260" s="18"/>
      <c r="ACR260" s="18"/>
      <c r="ACS260" s="18"/>
      <c r="ACT260" s="18"/>
      <c r="ACU260" s="18"/>
      <c r="ACV260" s="18"/>
      <c r="ACW260" s="18"/>
      <c r="ACX260" s="18"/>
      <c r="ACY260" s="18"/>
      <c r="ACZ260" s="18"/>
      <c r="ADA260" s="18"/>
      <c r="ADB260" s="18"/>
      <c r="ADC260" s="18"/>
      <c r="ADD260" s="18"/>
      <c r="ADE260" s="18"/>
      <c r="ADF260" s="18"/>
      <c r="ADG260" s="18"/>
      <c r="ADH260" s="18"/>
      <c r="ADI260" s="18"/>
      <c r="ADJ260" s="18"/>
      <c r="ADK260" s="18"/>
      <c r="ADL260" s="18"/>
      <c r="ADM260" s="18"/>
      <c r="ADN260" s="18"/>
      <c r="ADO260" s="18"/>
      <c r="ADP260" s="18"/>
      <c r="ADQ260" s="18"/>
      <c r="ADR260" s="18"/>
      <c r="ADS260" s="18"/>
      <c r="ADT260" s="18"/>
      <c r="ADU260" s="18"/>
      <c r="ADV260" s="18"/>
      <c r="ADW260" s="18"/>
      <c r="ADX260" s="18"/>
      <c r="ADY260" s="18"/>
      <c r="ADZ260" s="18"/>
      <c r="AEA260" s="18"/>
      <c r="AEB260" s="18"/>
      <c r="AEC260" s="18"/>
      <c r="AED260" s="18"/>
      <c r="AEE260" s="18"/>
      <c r="AEF260" s="18"/>
      <c r="AEG260" s="18"/>
      <c r="AEH260" s="18"/>
      <c r="AEI260" s="18"/>
      <c r="AEJ260" s="18"/>
      <c r="AEK260" s="18"/>
      <c r="AEL260" s="18"/>
      <c r="AEM260" s="18"/>
      <c r="AEN260" s="18"/>
      <c r="AEO260" s="18"/>
      <c r="AEP260" s="18"/>
      <c r="AEQ260" s="18"/>
      <c r="AER260" s="18"/>
      <c r="AES260" s="18"/>
      <c r="AET260" s="18"/>
      <c r="AEU260" s="18"/>
      <c r="AEV260" s="18"/>
      <c r="AEW260" s="18"/>
      <c r="AEX260" s="18"/>
      <c r="AEY260" s="18"/>
      <c r="AEZ260" s="18"/>
      <c r="AFA260" s="18"/>
      <c r="AFB260" s="18"/>
      <c r="AFC260" s="18"/>
      <c r="AFD260" s="18"/>
      <c r="AFE260" s="18"/>
      <c r="AFF260" s="18"/>
      <c r="AFG260" s="18"/>
      <c r="AFH260" s="18"/>
      <c r="AFI260" s="18"/>
      <c r="AFJ260" s="18"/>
      <c r="AFK260" s="18"/>
      <c r="AFL260" s="18"/>
      <c r="AFM260" s="18"/>
      <c r="AFN260" s="18"/>
      <c r="AFO260" s="18"/>
      <c r="AFP260" s="18"/>
      <c r="AFQ260" s="18"/>
      <c r="AFR260" s="18"/>
      <c r="AFS260" s="18"/>
      <c r="AFT260" s="18"/>
      <c r="AFU260" s="18"/>
      <c r="AFV260" s="18"/>
      <c r="AFW260" s="18"/>
      <c r="AFX260" s="18"/>
      <c r="AFY260" s="18"/>
      <c r="AFZ260" s="18"/>
      <c r="AGA260" s="18"/>
      <c r="AGB260" s="18"/>
      <c r="AGC260" s="18"/>
      <c r="AGD260" s="18"/>
      <c r="AGE260" s="18"/>
      <c r="AGF260" s="18"/>
      <c r="AGG260" s="18"/>
      <c r="AGH260" s="18"/>
      <c r="AGI260" s="18"/>
      <c r="AGJ260" s="18"/>
      <c r="AGK260" s="18"/>
      <c r="AGL260" s="18"/>
      <c r="AGM260" s="18"/>
      <c r="AGN260" s="18"/>
      <c r="AGO260" s="18"/>
      <c r="AGP260" s="18"/>
      <c r="AGQ260" s="18"/>
      <c r="AGR260" s="18"/>
      <c r="AGS260" s="18"/>
      <c r="AGT260" s="18"/>
      <c r="AGU260" s="18"/>
      <c r="AGV260" s="18"/>
      <c r="AGW260" s="18"/>
      <c r="AGX260" s="18"/>
      <c r="AGY260" s="18"/>
      <c r="AGZ260" s="18"/>
      <c r="AHA260" s="18"/>
      <c r="AHB260" s="18"/>
      <c r="AHC260" s="18"/>
      <c r="AHD260" s="18"/>
      <c r="AHE260" s="18"/>
      <c r="AHF260" s="18"/>
      <c r="AHG260" s="18"/>
      <c r="AHH260" s="18"/>
      <c r="AHI260" s="18"/>
      <c r="AHJ260" s="18"/>
      <c r="AHK260" s="18"/>
      <c r="AHL260" s="18"/>
      <c r="AHM260" s="18"/>
      <c r="AHN260" s="18"/>
      <c r="AHO260" s="18"/>
      <c r="AHP260" s="18"/>
      <c r="AHQ260" s="18"/>
      <c r="AHR260" s="18"/>
      <c r="AHS260" s="18"/>
      <c r="AHT260" s="18"/>
      <c r="AHU260" s="18"/>
      <c r="AHV260" s="18"/>
      <c r="AHW260" s="18"/>
      <c r="AHX260" s="18"/>
      <c r="AHY260" s="18"/>
      <c r="AHZ260" s="18"/>
      <c r="AIA260" s="18"/>
      <c r="AIB260" s="18"/>
      <c r="AIC260" s="18"/>
      <c r="AID260" s="18"/>
      <c r="AIE260" s="18"/>
      <c r="AIF260" s="18"/>
      <c r="AIG260" s="18"/>
      <c r="AIH260" s="18"/>
      <c r="AII260" s="18"/>
      <c r="AIJ260" s="18"/>
      <c r="AIK260" s="18"/>
      <c r="AIL260" s="18"/>
      <c r="AIM260" s="18"/>
      <c r="AIN260" s="18"/>
      <c r="AIO260" s="18"/>
      <c r="AIP260" s="18"/>
      <c r="AIQ260" s="18"/>
      <c r="AIR260" s="18"/>
      <c r="AIS260" s="18"/>
      <c r="AIT260" s="18"/>
      <c r="AIU260" s="18"/>
      <c r="AIV260" s="18"/>
      <c r="AIW260" s="18"/>
      <c r="AIX260" s="18"/>
      <c r="AIY260" s="18"/>
      <c r="AIZ260" s="18"/>
      <c r="AJA260" s="18"/>
      <c r="AJB260" s="18"/>
      <c r="AJC260" s="18"/>
      <c r="AJD260" s="18"/>
      <c r="AJE260" s="18"/>
      <c r="AJF260" s="18"/>
      <c r="AJG260" s="18"/>
      <c r="AJH260" s="18"/>
      <c r="AJI260" s="18"/>
      <c r="AJJ260" s="18"/>
      <c r="AJK260" s="18"/>
      <c r="AJL260" s="18"/>
      <c r="AJM260" s="18"/>
      <c r="AJN260" s="18"/>
      <c r="AJO260" s="18"/>
      <c r="AJP260" s="18"/>
      <c r="AJQ260" s="18"/>
      <c r="AJR260" s="18"/>
      <c r="AJS260" s="18"/>
      <c r="AJT260" s="18"/>
      <c r="AJU260" s="18"/>
      <c r="AJV260" s="18"/>
      <c r="AJW260" s="18"/>
      <c r="AJX260" s="18"/>
      <c r="AJY260" s="18"/>
      <c r="AJZ260" s="18"/>
      <c r="AKA260" s="18"/>
      <c r="AKB260" s="18"/>
      <c r="AKC260" s="18"/>
      <c r="AKD260" s="18"/>
      <c r="AKE260" s="18"/>
      <c r="AKF260" s="18"/>
      <c r="AKG260" s="18"/>
      <c r="AKH260" s="18"/>
      <c r="AKI260" s="18"/>
      <c r="AKJ260" s="18"/>
      <c r="AKK260" s="18"/>
      <c r="AKL260" s="18"/>
      <c r="AKM260" s="18"/>
      <c r="AKN260" s="18"/>
      <c r="AKO260" s="18"/>
      <c r="AKP260" s="18"/>
      <c r="AKQ260" s="18"/>
      <c r="AKR260" s="18"/>
      <c r="AKS260" s="18"/>
      <c r="AKT260" s="18"/>
      <c r="AKU260" s="18"/>
      <c r="AKV260" s="18"/>
      <c r="AKW260" s="18"/>
      <c r="AKX260" s="18"/>
      <c r="AKY260" s="18"/>
      <c r="AKZ260" s="18"/>
      <c r="ALA260" s="18"/>
      <c r="ALB260" s="18"/>
      <c r="ALC260" s="18"/>
      <c r="ALD260" s="18"/>
      <c r="ALE260" s="18"/>
      <c r="ALF260" s="18"/>
      <c r="ALG260" s="18"/>
      <c r="ALH260" s="18"/>
      <c r="ALI260" s="18"/>
      <c r="ALJ260" s="18"/>
      <c r="ALK260" s="18"/>
      <c r="ALL260" s="18"/>
      <c r="ALM260" s="18"/>
      <c r="ALN260" s="18"/>
      <c r="ALO260" s="18"/>
      <c r="ALP260" s="18"/>
      <c r="ALQ260" s="18"/>
      <c r="ALR260" s="18"/>
      <c r="ALS260" s="18"/>
      <c r="ALT260" s="18"/>
      <c r="ALU260" s="18"/>
      <c r="ALV260" s="18"/>
      <c r="ALW260" s="18"/>
      <c r="ALX260" s="18"/>
      <c r="ALY260" s="18"/>
      <c r="ALZ260" s="18"/>
      <c r="AMA260" s="18"/>
      <c r="AMB260" s="18"/>
      <c r="AMC260" s="18"/>
      <c r="AMD260" s="18"/>
      <c r="AME260" s="18"/>
      <c r="AMF260" s="18"/>
      <c r="AMG260" s="18"/>
    </row>
    <row r="261" spans="1:1021" s="3" customFormat="1" ht="15" customHeight="1">
      <c r="A261" s="10">
        <v>247</v>
      </c>
      <c r="B261" s="55" t="s">
        <v>206</v>
      </c>
      <c r="C261" s="42" t="s">
        <v>19</v>
      </c>
      <c r="D261" s="43"/>
      <c r="E261" s="35" t="s">
        <v>207</v>
      </c>
      <c r="F261" s="57"/>
      <c r="G261" s="17" t="s">
        <v>22</v>
      </c>
      <c r="H261" s="199"/>
      <c r="I261" s="200"/>
      <c r="J261" s="200"/>
      <c r="K261" s="200"/>
      <c r="L261" s="200"/>
      <c r="M261" s="87">
        <f>K261-L261</f>
        <v>0</v>
      </c>
      <c r="N261" s="200"/>
      <c r="O261" s="200"/>
      <c r="P261" s="200"/>
      <c r="Q261" s="90">
        <f>O261-P261</f>
        <v>0</v>
      </c>
      <c r="R261" s="20"/>
      <c r="S261" s="20"/>
      <c r="T261" s="18"/>
      <c r="U261" s="20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18"/>
      <c r="AMA261" s="18"/>
      <c r="AMB261" s="18"/>
      <c r="AMC261" s="18"/>
      <c r="AMD261" s="18"/>
      <c r="AME261" s="18"/>
      <c r="AMF261" s="18"/>
      <c r="AMG261" s="18"/>
    </row>
    <row r="262" spans="1:1021" s="3" customFormat="1" ht="15" customHeight="1">
      <c r="A262" s="10">
        <v>248</v>
      </c>
      <c r="B262" s="21" t="s">
        <v>206</v>
      </c>
      <c r="C262" s="42" t="s">
        <v>19</v>
      </c>
      <c r="D262" s="43"/>
      <c r="E262" s="35" t="s">
        <v>207</v>
      </c>
      <c r="F262" s="52"/>
      <c r="G262" s="19" t="s">
        <v>25</v>
      </c>
      <c r="H262" s="167"/>
      <c r="I262" s="84"/>
      <c r="J262" s="84"/>
      <c r="K262" s="84"/>
      <c r="L262" s="84"/>
      <c r="M262" s="84"/>
      <c r="N262" s="198"/>
      <c r="O262" s="198"/>
      <c r="P262" s="198"/>
      <c r="Q262" s="84"/>
    </row>
    <row r="263" spans="1:1021" s="3" customFormat="1" ht="15" customHeight="1">
      <c r="A263" s="10">
        <v>249</v>
      </c>
      <c r="B263" s="21" t="s">
        <v>208</v>
      </c>
      <c r="C263" s="14" t="s">
        <v>19</v>
      </c>
      <c r="D263" s="10"/>
      <c r="E263" s="21" t="s">
        <v>147</v>
      </c>
      <c r="F263" s="23"/>
      <c r="G263" s="19" t="s">
        <v>22</v>
      </c>
      <c r="H263" s="92"/>
      <c r="I263" s="87"/>
      <c r="J263" s="87"/>
      <c r="K263" s="87"/>
      <c r="L263" s="87"/>
      <c r="M263" s="87">
        <f t="shared" ref="M263:M265" si="55">K263-L263</f>
        <v>0</v>
      </c>
      <c r="N263" s="87"/>
      <c r="O263" s="87"/>
      <c r="P263" s="87"/>
      <c r="Q263" s="90">
        <f t="shared" ref="Q263:Q265" si="56">O263-P263</f>
        <v>0</v>
      </c>
      <c r="R263" s="20"/>
      <c r="S263" s="20"/>
      <c r="U263" s="20"/>
    </row>
    <row r="264" spans="1:1021" s="3" customFormat="1" ht="15" customHeight="1">
      <c r="A264" s="10">
        <v>250</v>
      </c>
      <c r="B264" s="21" t="s">
        <v>209</v>
      </c>
      <c r="C264" s="14" t="s">
        <v>19</v>
      </c>
      <c r="D264" s="10"/>
      <c r="E264" s="21" t="s">
        <v>24</v>
      </c>
      <c r="F264" s="23"/>
      <c r="G264" s="19" t="s">
        <v>22</v>
      </c>
      <c r="H264" s="92"/>
      <c r="I264" s="87"/>
      <c r="J264" s="87"/>
      <c r="K264" s="87"/>
      <c r="L264" s="87"/>
      <c r="M264" s="87">
        <f t="shared" si="55"/>
        <v>0</v>
      </c>
      <c r="N264" s="87"/>
      <c r="O264" s="87"/>
      <c r="P264" s="87"/>
      <c r="Q264" s="90">
        <f t="shared" si="56"/>
        <v>0</v>
      </c>
      <c r="R264" s="20"/>
      <c r="S264" s="20"/>
      <c r="U264" s="20"/>
    </row>
    <row r="265" spans="1:1021" s="3" customFormat="1" ht="15" customHeight="1">
      <c r="A265" s="10">
        <v>251</v>
      </c>
      <c r="B265" s="21" t="s">
        <v>210</v>
      </c>
      <c r="C265" s="14" t="s">
        <v>19</v>
      </c>
      <c r="D265" s="10"/>
      <c r="E265" s="21" t="s">
        <v>24</v>
      </c>
      <c r="F265" s="23"/>
      <c r="G265" s="19" t="s">
        <v>22</v>
      </c>
      <c r="H265" s="92">
        <v>1</v>
      </c>
      <c r="I265" s="87"/>
      <c r="J265" s="87"/>
      <c r="K265" s="90"/>
      <c r="L265" s="90"/>
      <c r="M265" s="87">
        <f t="shared" si="55"/>
        <v>0</v>
      </c>
      <c r="N265" s="146"/>
      <c r="O265" s="201"/>
      <c r="P265" s="201"/>
      <c r="Q265" s="90">
        <f t="shared" si="56"/>
        <v>0</v>
      </c>
      <c r="R265" s="20"/>
      <c r="S265" s="20"/>
      <c r="U265" s="20"/>
    </row>
    <row r="266" spans="1:1021" s="3" customFormat="1" ht="15" customHeight="1">
      <c r="A266" s="10"/>
      <c r="B266" s="21" t="s">
        <v>243</v>
      </c>
      <c r="C266" s="14"/>
      <c r="D266" s="10"/>
      <c r="E266" s="21"/>
      <c r="F266" s="23"/>
      <c r="G266" s="19" t="s">
        <v>25</v>
      </c>
      <c r="H266" s="116">
        <v>2</v>
      </c>
      <c r="I266" s="117"/>
      <c r="J266" s="117"/>
      <c r="K266" s="119"/>
      <c r="L266" s="119"/>
      <c r="M266" s="117"/>
      <c r="N266" s="140"/>
      <c r="O266" s="156"/>
      <c r="P266" s="201"/>
      <c r="Q266" s="119"/>
      <c r="R266" s="20"/>
      <c r="S266" s="20"/>
      <c r="U266" s="20"/>
    </row>
    <row r="267" spans="1:1021" s="3" customFormat="1" ht="15" customHeight="1">
      <c r="A267" s="10">
        <v>252</v>
      </c>
      <c r="B267" s="21" t="s">
        <v>210</v>
      </c>
      <c r="C267" s="14" t="s">
        <v>19</v>
      </c>
      <c r="D267" s="10"/>
      <c r="E267" s="21" t="s">
        <v>24</v>
      </c>
      <c r="F267" s="22"/>
      <c r="G267" s="19" t="s">
        <v>25</v>
      </c>
      <c r="H267" s="96"/>
      <c r="I267" s="97"/>
      <c r="J267" s="97"/>
      <c r="K267" s="97"/>
      <c r="L267" s="97"/>
      <c r="M267" s="97"/>
      <c r="N267" s="178"/>
      <c r="O267" s="121"/>
      <c r="P267" s="104"/>
      <c r="Q267" s="97"/>
    </row>
    <row r="268" spans="1:1021" s="3" customFormat="1" ht="15" customHeight="1">
      <c r="A268" s="10">
        <v>253</v>
      </c>
      <c r="B268" s="21" t="s">
        <v>211</v>
      </c>
      <c r="C268" s="14" t="s">
        <v>19</v>
      </c>
      <c r="D268" s="10"/>
      <c r="E268" s="21"/>
      <c r="F268" s="22"/>
      <c r="G268" s="19" t="s">
        <v>21</v>
      </c>
      <c r="H268" s="80"/>
      <c r="I268" s="115"/>
      <c r="J268" s="127"/>
      <c r="K268" s="143"/>
      <c r="L268" s="143"/>
      <c r="M268" s="127"/>
      <c r="N268" s="202"/>
      <c r="O268" s="203"/>
      <c r="P268" s="203"/>
      <c r="Q268" s="84"/>
    </row>
    <row r="269" spans="1:1021" s="3" customFormat="1" ht="15" customHeight="1">
      <c r="A269" s="10">
        <v>254</v>
      </c>
      <c r="B269" s="21" t="s">
        <v>212</v>
      </c>
      <c r="C269" s="14"/>
      <c r="D269" s="10"/>
      <c r="E269" s="21"/>
      <c r="F269" s="22"/>
      <c r="G269" s="19" t="s">
        <v>22</v>
      </c>
      <c r="H269" s="92">
        <v>3</v>
      </c>
      <c r="I269" s="165"/>
      <c r="J269" s="204"/>
      <c r="K269" s="204"/>
      <c r="L269" s="204"/>
      <c r="M269" s="87">
        <f t="shared" ref="M269:M272" si="57">K269-L269</f>
        <v>0</v>
      </c>
      <c r="N269" s="146"/>
      <c r="O269" s="201"/>
      <c r="P269" s="201"/>
      <c r="Q269" s="90">
        <f t="shared" ref="Q269:Q272" si="58">O269-P269</f>
        <v>0</v>
      </c>
      <c r="R269" s="20"/>
      <c r="S269" s="20"/>
      <c r="U269" s="20"/>
    </row>
    <row r="270" spans="1:1021" s="3" customFormat="1" ht="15" customHeight="1">
      <c r="A270" s="10">
        <v>255</v>
      </c>
      <c r="B270" s="21" t="s">
        <v>213</v>
      </c>
      <c r="C270" s="14"/>
      <c r="D270" s="10"/>
      <c r="E270" s="21"/>
      <c r="F270" s="22"/>
      <c r="G270" s="19" t="s">
        <v>22</v>
      </c>
      <c r="H270" s="92"/>
      <c r="I270" s="205"/>
      <c r="J270" s="206"/>
      <c r="K270" s="204"/>
      <c r="L270" s="204"/>
      <c r="M270" s="87">
        <f t="shared" si="57"/>
        <v>0</v>
      </c>
      <c r="N270" s="146"/>
      <c r="O270" s="201"/>
      <c r="P270" s="201"/>
      <c r="Q270" s="90">
        <f t="shared" si="58"/>
        <v>0</v>
      </c>
      <c r="R270" s="20"/>
      <c r="S270" s="20"/>
      <c r="U270" s="20"/>
    </row>
    <row r="271" spans="1:1021" s="3" customFormat="1" ht="15" customHeight="1">
      <c r="A271" s="10">
        <v>256</v>
      </c>
      <c r="B271" s="21" t="s">
        <v>214</v>
      </c>
      <c r="C271" s="14" t="s">
        <v>19</v>
      </c>
      <c r="D271" s="10"/>
      <c r="E271" s="21" t="s">
        <v>215</v>
      </c>
      <c r="F271" s="23"/>
      <c r="G271" s="19" t="s">
        <v>22</v>
      </c>
      <c r="H271" s="92">
        <v>1</v>
      </c>
      <c r="I271" s="87"/>
      <c r="J271" s="87"/>
      <c r="K271" s="87"/>
      <c r="L271" s="87"/>
      <c r="M271" s="87">
        <f t="shared" si="57"/>
        <v>0</v>
      </c>
      <c r="N271" s="87"/>
      <c r="O271" s="87"/>
      <c r="P271" s="87"/>
      <c r="Q271" s="90">
        <f t="shared" si="58"/>
        <v>0</v>
      </c>
      <c r="R271" s="20"/>
      <c r="S271" s="20"/>
      <c r="U271" s="20"/>
    </row>
    <row r="272" spans="1:1021" s="3" customFormat="1" ht="15" customHeight="1">
      <c r="A272" s="10">
        <v>257</v>
      </c>
      <c r="B272" s="34" t="s">
        <v>216</v>
      </c>
      <c r="C272" s="14" t="s">
        <v>19</v>
      </c>
      <c r="D272" s="58"/>
      <c r="E272" s="21" t="s">
        <v>24</v>
      </c>
      <c r="F272" s="23"/>
      <c r="G272" s="19" t="s">
        <v>22</v>
      </c>
      <c r="H272" s="177"/>
      <c r="I272" s="87"/>
      <c r="J272" s="87"/>
      <c r="K272" s="87"/>
      <c r="L272" s="87"/>
      <c r="M272" s="87">
        <f t="shared" si="57"/>
        <v>0</v>
      </c>
      <c r="N272" s="87"/>
      <c r="O272" s="87"/>
      <c r="P272" s="87"/>
      <c r="Q272" s="90">
        <f t="shared" si="58"/>
        <v>0</v>
      </c>
      <c r="R272" s="20"/>
      <c r="S272" s="20"/>
      <c r="U272" s="20"/>
    </row>
    <row r="273" spans="1:21" s="3" customFormat="1" ht="15" customHeight="1">
      <c r="A273" s="10">
        <v>258</v>
      </c>
      <c r="B273" s="34" t="s">
        <v>212</v>
      </c>
      <c r="C273" s="14"/>
      <c r="D273" s="58"/>
      <c r="E273" s="21"/>
      <c r="F273" s="23"/>
      <c r="G273" s="19" t="s">
        <v>25</v>
      </c>
      <c r="H273" s="177">
        <v>2</v>
      </c>
      <c r="I273" s="87"/>
      <c r="J273" s="87"/>
      <c r="K273" s="87"/>
      <c r="L273" s="87"/>
      <c r="M273" s="87"/>
      <c r="N273" s="87"/>
      <c r="O273" s="87"/>
      <c r="P273" s="87"/>
      <c r="Q273" s="90"/>
      <c r="R273" s="18"/>
    </row>
    <row r="274" spans="1:21" s="3" customFormat="1" ht="15" customHeight="1">
      <c r="A274" s="10">
        <v>259</v>
      </c>
      <c r="B274" s="21" t="s">
        <v>216</v>
      </c>
      <c r="C274" s="14" t="s">
        <v>19</v>
      </c>
      <c r="D274" s="10"/>
      <c r="E274" s="21" t="s">
        <v>24</v>
      </c>
      <c r="F274" s="22"/>
      <c r="G274" s="19" t="s">
        <v>25</v>
      </c>
      <c r="H274" s="80"/>
      <c r="I274" s="84"/>
      <c r="J274" s="84"/>
      <c r="K274" s="84"/>
      <c r="L274" s="84"/>
      <c r="M274" s="84"/>
      <c r="N274" s="84"/>
      <c r="O274" s="84"/>
      <c r="P274" s="84"/>
      <c r="Q274" s="84"/>
      <c r="R274" s="18"/>
    </row>
    <row r="275" spans="1:21" s="3" customFormat="1" ht="15" customHeight="1">
      <c r="A275" s="10">
        <v>260</v>
      </c>
      <c r="B275" s="21" t="s">
        <v>217</v>
      </c>
      <c r="C275" s="14" t="s">
        <v>19</v>
      </c>
      <c r="D275" s="10"/>
      <c r="E275" s="21" t="s">
        <v>43</v>
      </c>
      <c r="F275" s="23"/>
      <c r="G275" s="19" t="s">
        <v>22</v>
      </c>
      <c r="H275" s="92">
        <v>2</v>
      </c>
      <c r="I275" s="87"/>
      <c r="J275" s="87"/>
      <c r="K275" s="87"/>
      <c r="L275" s="87"/>
      <c r="M275" s="87">
        <f>K275-L275</f>
        <v>0</v>
      </c>
      <c r="N275" s="87"/>
      <c r="O275" s="87"/>
      <c r="P275" s="87"/>
      <c r="Q275" s="90">
        <f>O275-P275</f>
        <v>0</v>
      </c>
      <c r="R275" s="20"/>
      <c r="S275" s="20"/>
      <c r="U275" s="20"/>
    </row>
    <row r="276" spans="1:21" s="3" customFormat="1" ht="15" customHeight="1">
      <c r="A276" s="10">
        <v>261</v>
      </c>
      <c r="B276" s="21" t="s">
        <v>217</v>
      </c>
      <c r="C276" s="14" t="s">
        <v>19</v>
      </c>
      <c r="D276" s="10"/>
      <c r="E276" s="21" t="s">
        <v>43</v>
      </c>
      <c r="F276" s="22"/>
      <c r="G276" s="19" t="s">
        <v>44</v>
      </c>
      <c r="H276" s="80"/>
      <c r="I276" s="105"/>
      <c r="J276" s="105"/>
      <c r="K276" s="104"/>
      <c r="L276" s="104"/>
      <c r="M276" s="105"/>
      <c r="N276" s="107"/>
      <c r="O276" s="105"/>
      <c r="P276" s="107"/>
      <c r="Q276" s="107"/>
      <c r="R276" s="18"/>
    </row>
    <row r="277" spans="1:21" s="3" customFormat="1" ht="15" customHeight="1">
      <c r="A277" s="10">
        <v>262</v>
      </c>
      <c r="B277" s="21" t="s">
        <v>218</v>
      </c>
      <c r="C277" s="14"/>
      <c r="D277" s="10"/>
      <c r="E277" s="21" t="s">
        <v>24</v>
      </c>
      <c r="F277" s="23"/>
      <c r="G277" s="19" t="s">
        <v>25</v>
      </c>
      <c r="H277" s="92"/>
      <c r="I277" s="87"/>
      <c r="J277" s="87"/>
      <c r="K277" s="90"/>
      <c r="L277" s="90"/>
      <c r="M277" s="87"/>
      <c r="N277" s="87"/>
      <c r="O277" s="93"/>
      <c r="P277" s="87"/>
      <c r="Q277" s="90"/>
    </row>
    <row r="278" spans="1:21" s="3" customFormat="1" ht="15" customHeight="1">
      <c r="A278" s="10">
        <v>263</v>
      </c>
      <c r="B278" s="21" t="s">
        <v>219</v>
      </c>
      <c r="C278" s="14" t="s">
        <v>19</v>
      </c>
      <c r="D278" s="10"/>
      <c r="E278" s="21" t="s">
        <v>24</v>
      </c>
      <c r="F278" s="23"/>
      <c r="G278" s="19" t="s">
        <v>22</v>
      </c>
      <c r="H278" s="92"/>
      <c r="I278" s="87"/>
      <c r="J278" s="87"/>
      <c r="K278" s="90"/>
      <c r="L278" s="90"/>
      <c r="M278" s="87">
        <f t="shared" ref="M278:M279" si="59">K278-L278</f>
        <v>0</v>
      </c>
      <c r="N278" s="146"/>
      <c r="O278" s="201"/>
      <c r="P278" s="201"/>
      <c r="Q278" s="90">
        <f t="shared" ref="Q278:Q279" si="60">O278-P278</f>
        <v>0</v>
      </c>
      <c r="R278" s="20"/>
      <c r="S278" s="20"/>
      <c r="U278" s="20"/>
    </row>
    <row r="279" spans="1:21" s="3" customFormat="1" ht="15" customHeight="1">
      <c r="A279" s="10">
        <v>264</v>
      </c>
      <c r="B279" s="21" t="s">
        <v>220</v>
      </c>
      <c r="C279" s="14" t="s">
        <v>19</v>
      </c>
      <c r="D279" s="10"/>
      <c r="E279" s="21" t="s">
        <v>221</v>
      </c>
      <c r="F279" s="22"/>
      <c r="G279" s="19" t="s">
        <v>22</v>
      </c>
      <c r="H279" s="92"/>
      <c r="I279" s="87"/>
      <c r="J279" s="87"/>
      <c r="K279" s="87"/>
      <c r="L279" s="87"/>
      <c r="M279" s="87">
        <f t="shared" si="59"/>
        <v>0</v>
      </c>
      <c r="N279" s="87"/>
      <c r="O279" s="90"/>
      <c r="P279" s="90"/>
      <c r="Q279" s="90">
        <f t="shared" si="60"/>
        <v>0</v>
      </c>
      <c r="R279" s="20"/>
      <c r="S279" s="20"/>
      <c r="U279" s="20"/>
    </row>
    <row r="280" spans="1:21" s="3" customFormat="1" ht="15" customHeight="1">
      <c r="A280" s="10">
        <v>265</v>
      </c>
      <c r="B280" s="21" t="s">
        <v>220</v>
      </c>
      <c r="C280" s="14" t="s">
        <v>19</v>
      </c>
      <c r="D280" s="10"/>
      <c r="E280" s="21" t="s">
        <v>221</v>
      </c>
      <c r="F280" s="59"/>
      <c r="G280" s="19" t="s">
        <v>47</v>
      </c>
      <c r="H280" s="80"/>
      <c r="I280" s="84"/>
      <c r="J280" s="84"/>
      <c r="K280" s="138"/>
      <c r="L280" s="138"/>
      <c r="M280" s="84"/>
      <c r="N280" s="84"/>
      <c r="O280" s="138">
        <v>2732.6</v>
      </c>
      <c r="P280" s="138">
        <v>2732.6</v>
      </c>
      <c r="Q280" s="138">
        <v>0</v>
      </c>
      <c r="R280" s="18"/>
    </row>
    <row r="281" spans="1:21" s="3" customFormat="1" ht="15" customHeight="1">
      <c r="A281" s="10">
        <v>266</v>
      </c>
      <c r="B281" s="21" t="s">
        <v>222</v>
      </c>
      <c r="C281" s="14" t="s">
        <v>19</v>
      </c>
      <c r="D281" s="10"/>
      <c r="E281" s="21" t="s">
        <v>24</v>
      </c>
      <c r="F281" s="23"/>
      <c r="G281" s="19" t="s">
        <v>22</v>
      </c>
      <c r="H281" s="85">
        <v>3</v>
      </c>
      <c r="I281" s="87">
        <v>1</v>
      </c>
      <c r="J281" s="87">
        <v>1</v>
      </c>
      <c r="K281" s="90">
        <v>1341.08</v>
      </c>
      <c r="L281" s="90"/>
      <c r="M281" s="87">
        <f>K281-L281</f>
        <v>1341.08</v>
      </c>
      <c r="N281" s="87">
        <v>2</v>
      </c>
      <c r="O281" s="87">
        <v>6677.24</v>
      </c>
      <c r="P281" s="87">
        <v>6677.24</v>
      </c>
      <c r="Q281" s="90">
        <f>O281-P281</f>
        <v>0</v>
      </c>
      <c r="R281" s="20"/>
      <c r="S281" s="20"/>
      <c r="U281" s="20"/>
    </row>
    <row r="282" spans="1:21" s="3" customFormat="1" ht="15" customHeight="1">
      <c r="A282" s="10">
        <v>267</v>
      </c>
      <c r="B282" s="21" t="s">
        <v>222</v>
      </c>
      <c r="C282" s="48" t="s">
        <v>19</v>
      </c>
      <c r="D282" s="10"/>
      <c r="E282" s="21" t="s">
        <v>24</v>
      </c>
      <c r="F282" s="22"/>
      <c r="G282" s="19" t="s">
        <v>25</v>
      </c>
      <c r="H282" s="162">
        <v>1</v>
      </c>
      <c r="I282" s="84"/>
      <c r="J282" s="84"/>
      <c r="K282" s="84"/>
      <c r="L282" s="84"/>
      <c r="M282" s="84"/>
      <c r="N282" s="104"/>
      <c r="O282" s="104"/>
      <c r="P282" s="104"/>
      <c r="Q282" s="84"/>
    </row>
    <row r="283" spans="1:21" s="3" customFormat="1" ht="15" customHeight="1">
      <c r="A283" s="10">
        <v>268</v>
      </c>
      <c r="B283" s="60" t="s">
        <v>223</v>
      </c>
      <c r="C283" s="14" t="s">
        <v>19</v>
      </c>
      <c r="D283" s="10"/>
      <c r="E283" s="21" t="s">
        <v>24</v>
      </c>
      <c r="F283" s="23"/>
      <c r="G283" s="19" t="s">
        <v>22</v>
      </c>
      <c r="H283" s="116"/>
      <c r="I283" s="117"/>
      <c r="J283" s="117"/>
      <c r="K283" s="117"/>
      <c r="L283" s="117"/>
      <c r="M283" s="87">
        <f>K283-L283</f>
        <v>0</v>
      </c>
      <c r="N283" s="117"/>
      <c r="O283" s="117"/>
      <c r="P283" s="117"/>
      <c r="Q283" s="90">
        <f>O283-P283</f>
        <v>0</v>
      </c>
      <c r="R283" s="20"/>
      <c r="S283" s="20"/>
      <c r="U283" s="20"/>
    </row>
    <row r="284" spans="1:21" s="3" customFormat="1" ht="15" customHeight="1">
      <c r="A284" s="10">
        <v>269</v>
      </c>
      <c r="B284" s="60" t="s">
        <v>224</v>
      </c>
      <c r="C284" s="14" t="s">
        <v>19</v>
      </c>
      <c r="D284" s="10"/>
      <c r="E284" s="21"/>
      <c r="F284" s="22"/>
      <c r="G284" s="19" t="s">
        <v>21</v>
      </c>
      <c r="H284" s="80"/>
      <c r="I284" s="155"/>
      <c r="J284" s="155"/>
      <c r="K284" s="155"/>
      <c r="L284" s="155"/>
      <c r="M284" s="84"/>
      <c r="N284" s="84"/>
      <c r="O284" s="84"/>
      <c r="P284" s="84"/>
      <c r="Q284" s="84"/>
    </row>
    <row r="285" spans="1:21" s="3" customFormat="1" ht="15" customHeight="1">
      <c r="A285" s="10">
        <v>270</v>
      </c>
      <c r="B285" s="21" t="s">
        <v>225</v>
      </c>
      <c r="C285" s="14" t="s">
        <v>19</v>
      </c>
      <c r="D285" s="10"/>
      <c r="E285" s="21" t="s">
        <v>226</v>
      </c>
      <c r="F285" s="23"/>
      <c r="G285" s="19" t="s">
        <v>22</v>
      </c>
      <c r="H285" s="92">
        <v>4</v>
      </c>
      <c r="I285" s="87"/>
      <c r="J285" s="87"/>
      <c r="K285" s="90"/>
      <c r="L285" s="90"/>
      <c r="M285" s="87">
        <f>K285-L285</f>
        <v>0</v>
      </c>
      <c r="N285" s="87"/>
      <c r="O285" s="87"/>
      <c r="P285" s="87"/>
      <c r="Q285" s="90">
        <f>O285-P285</f>
        <v>0</v>
      </c>
      <c r="R285" s="20"/>
      <c r="S285" s="20"/>
      <c r="U285" s="20"/>
    </row>
    <row r="286" spans="1:21" s="3" customFormat="1" ht="15" customHeight="1">
      <c r="A286" s="10">
        <v>271</v>
      </c>
      <c r="B286" s="21" t="s">
        <v>225</v>
      </c>
      <c r="C286" s="14" t="s">
        <v>19</v>
      </c>
      <c r="D286" s="10"/>
      <c r="E286" s="21" t="s">
        <v>226</v>
      </c>
      <c r="F286" s="22"/>
      <c r="G286" s="19" t="s">
        <v>25</v>
      </c>
      <c r="H286" s="80"/>
      <c r="I286" s="84"/>
      <c r="J286" s="84"/>
      <c r="K286" s="84"/>
      <c r="L286" s="84"/>
      <c r="M286" s="84"/>
      <c r="N286" s="104"/>
      <c r="O286" s="104"/>
      <c r="P286" s="104"/>
      <c r="Q286" s="84"/>
    </row>
    <row r="287" spans="1:21" s="3" customFormat="1" ht="15" customHeight="1">
      <c r="A287" s="10">
        <v>272</v>
      </c>
      <c r="B287" s="21" t="s">
        <v>227</v>
      </c>
      <c r="C287" s="14" t="s">
        <v>19</v>
      </c>
      <c r="D287" s="10"/>
      <c r="E287" s="21"/>
      <c r="F287" s="22"/>
      <c r="G287" s="19" t="s">
        <v>33</v>
      </c>
      <c r="H287" s="80"/>
      <c r="I287" s="103"/>
      <c r="J287" s="103"/>
      <c r="K287" s="104"/>
      <c r="L287" s="104"/>
      <c r="M287" s="103"/>
      <c r="N287" s="84"/>
      <c r="O287" s="84"/>
      <c r="P287" s="84"/>
      <c r="Q287" s="84"/>
    </row>
    <row r="288" spans="1:21" s="3" customFormat="1" ht="15" customHeight="1">
      <c r="A288" s="10">
        <v>273</v>
      </c>
      <c r="B288" s="21" t="s">
        <v>228</v>
      </c>
      <c r="C288" s="14" t="s">
        <v>19</v>
      </c>
      <c r="D288" s="10"/>
      <c r="E288" s="21" t="s">
        <v>215</v>
      </c>
      <c r="F288" s="23"/>
      <c r="G288" s="19" t="s">
        <v>22</v>
      </c>
      <c r="H288" s="92">
        <v>6</v>
      </c>
      <c r="I288" s="87"/>
      <c r="J288" s="87"/>
      <c r="K288" s="87"/>
      <c r="L288" s="87"/>
      <c r="M288" s="87">
        <f t="shared" ref="M288:M289" si="61">K288-L288</f>
        <v>0</v>
      </c>
      <c r="N288" s="87">
        <v>6</v>
      </c>
      <c r="O288" s="87">
        <v>8625.94</v>
      </c>
      <c r="P288" s="87">
        <v>8625.94</v>
      </c>
      <c r="Q288" s="90">
        <f t="shared" ref="Q288:Q289" si="62">O288-P288</f>
        <v>0</v>
      </c>
      <c r="R288" s="20"/>
      <c r="S288" s="20"/>
      <c r="U288" s="20"/>
    </row>
    <row r="289" spans="1:21" s="3" customFormat="1" ht="15" customHeight="1">
      <c r="A289" s="10">
        <v>274</v>
      </c>
      <c r="B289" s="21" t="s">
        <v>229</v>
      </c>
      <c r="C289" s="14" t="s">
        <v>19</v>
      </c>
      <c r="D289" s="10"/>
      <c r="E289" s="21" t="s">
        <v>24</v>
      </c>
      <c r="F289" s="23"/>
      <c r="G289" s="19" t="s">
        <v>22</v>
      </c>
      <c r="H289" s="92">
        <v>6</v>
      </c>
      <c r="I289" s="87">
        <v>1</v>
      </c>
      <c r="J289" s="87">
        <v>1</v>
      </c>
      <c r="K289" s="87">
        <v>1050.49</v>
      </c>
      <c r="L289" s="87"/>
      <c r="M289" s="87">
        <f t="shared" si="61"/>
        <v>1050.49</v>
      </c>
      <c r="N289" s="87">
        <v>4</v>
      </c>
      <c r="O289" s="90">
        <f>24310.11+5426.44</f>
        <v>29736.55</v>
      </c>
      <c r="P289" s="90">
        <f>24310.11+5426.44</f>
        <v>29736.55</v>
      </c>
      <c r="Q289" s="90">
        <f t="shared" si="62"/>
        <v>0</v>
      </c>
      <c r="R289" s="20"/>
      <c r="S289" s="20"/>
      <c r="U289" s="20"/>
    </row>
    <row r="290" spans="1:21" s="3" customFormat="1" ht="15" customHeight="1">
      <c r="A290" s="10">
        <v>275</v>
      </c>
      <c r="B290" s="61" t="s">
        <v>229</v>
      </c>
      <c r="C290" s="14" t="s">
        <v>19</v>
      </c>
      <c r="D290" s="10"/>
      <c r="E290" s="21" t="s">
        <v>24</v>
      </c>
      <c r="F290" s="58"/>
      <c r="G290" s="24" t="s">
        <v>25</v>
      </c>
      <c r="H290" s="167"/>
      <c r="I290" s="155"/>
      <c r="J290" s="155"/>
      <c r="K290" s="155"/>
      <c r="L290" s="155"/>
      <c r="M290" s="84"/>
      <c r="N290" s="84"/>
      <c r="O290" s="84"/>
      <c r="P290" s="84"/>
      <c r="Q290" s="84"/>
    </row>
    <row r="291" spans="1:21" s="3" customFormat="1" ht="15" customHeight="1">
      <c r="A291" s="10">
        <v>276</v>
      </c>
      <c r="B291" s="61" t="s">
        <v>230</v>
      </c>
      <c r="C291" s="14" t="s">
        <v>54</v>
      </c>
      <c r="D291" s="10" t="s">
        <v>69</v>
      </c>
      <c r="E291" s="21" t="s">
        <v>24</v>
      </c>
      <c r="F291" s="58"/>
      <c r="G291" s="19" t="s">
        <v>22</v>
      </c>
      <c r="H291" s="177">
        <v>3</v>
      </c>
      <c r="I291" s="87"/>
      <c r="J291" s="87"/>
      <c r="K291" s="87"/>
      <c r="L291" s="87"/>
      <c r="M291" s="87">
        <f>K291-L291</f>
        <v>0</v>
      </c>
      <c r="N291" s="87">
        <v>1</v>
      </c>
      <c r="O291" s="87">
        <v>8968.24</v>
      </c>
      <c r="P291" s="87">
        <v>8968.24</v>
      </c>
      <c r="Q291" s="90">
        <f>O291-P291</f>
        <v>0</v>
      </c>
      <c r="R291" s="20"/>
      <c r="S291" s="20"/>
      <c r="U291" s="20"/>
    </row>
    <row r="292" spans="1:21" s="3" customFormat="1" ht="15" customHeight="1">
      <c r="A292" s="10">
        <v>277</v>
      </c>
      <c r="B292" s="21" t="s">
        <v>230</v>
      </c>
      <c r="C292" s="14" t="s">
        <v>54</v>
      </c>
      <c r="D292" s="10" t="s">
        <v>69</v>
      </c>
      <c r="E292" s="21" t="s">
        <v>24</v>
      </c>
      <c r="F292" s="23"/>
      <c r="G292" s="19" t="s">
        <v>25</v>
      </c>
      <c r="H292" s="80"/>
      <c r="I292" s="84"/>
      <c r="J292" s="84"/>
      <c r="K292" s="84"/>
      <c r="L292" s="84"/>
      <c r="M292" s="84"/>
      <c r="N292" s="84"/>
      <c r="O292" s="84"/>
      <c r="P292" s="84"/>
      <c r="Q292" s="138"/>
      <c r="R292" s="18"/>
    </row>
    <row r="293" spans="1:21" s="3" customFormat="1" ht="15" customHeight="1">
      <c r="A293" s="10">
        <v>278</v>
      </c>
      <c r="B293" s="62" t="s">
        <v>231</v>
      </c>
      <c r="C293" s="63" t="s">
        <v>19</v>
      </c>
      <c r="D293" s="64"/>
      <c r="E293" s="62" t="s">
        <v>24</v>
      </c>
      <c r="F293" s="65"/>
      <c r="G293" s="66" t="s">
        <v>22</v>
      </c>
      <c r="H293" s="92">
        <v>2</v>
      </c>
      <c r="I293" s="87"/>
      <c r="J293" s="87"/>
      <c r="K293" s="87"/>
      <c r="L293" s="87"/>
      <c r="M293" s="87">
        <f>K293-L293</f>
        <v>0</v>
      </c>
      <c r="N293" s="87"/>
      <c r="O293" s="87"/>
      <c r="P293" s="87"/>
      <c r="Q293" s="90">
        <f>O293-P293</f>
        <v>0</v>
      </c>
      <c r="R293" s="20"/>
      <c r="S293" s="20"/>
      <c r="U293" s="20"/>
    </row>
    <row r="294" spans="1:21" s="3" customFormat="1" ht="15" customHeight="1">
      <c r="A294" s="10">
        <v>279</v>
      </c>
      <c r="B294" s="21" t="s">
        <v>232</v>
      </c>
      <c r="C294" s="42" t="s">
        <v>19</v>
      </c>
      <c r="D294" s="50"/>
      <c r="E294" s="21" t="s">
        <v>24</v>
      </c>
      <c r="F294" s="51"/>
      <c r="G294" s="19" t="s">
        <v>25</v>
      </c>
      <c r="H294" s="181"/>
      <c r="I294" s="84"/>
      <c r="J294" s="84"/>
      <c r="K294" s="138"/>
      <c r="L294" s="138"/>
      <c r="M294" s="84"/>
      <c r="N294" s="104"/>
      <c r="O294" s="104"/>
      <c r="P294" s="104"/>
      <c r="Q294" s="84"/>
      <c r="R294" s="18"/>
    </row>
    <row r="295" spans="1:21" s="3" customFormat="1" ht="15" customHeight="1">
      <c r="A295" s="10">
        <v>280</v>
      </c>
      <c r="B295" s="21" t="s">
        <v>233</v>
      </c>
      <c r="C295" s="42" t="s">
        <v>19</v>
      </c>
      <c r="D295" s="43"/>
      <c r="E295" s="21" t="s">
        <v>24</v>
      </c>
      <c r="F295" s="23"/>
      <c r="G295" s="19" t="s">
        <v>22</v>
      </c>
      <c r="H295" s="177"/>
      <c r="I295" s="87"/>
      <c r="J295" s="87"/>
      <c r="K295" s="87"/>
      <c r="L295" s="87"/>
      <c r="M295" s="87">
        <f t="shared" ref="M295:M297" si="63">K295-L295</f>
        <v>0</v>
      </c>
      <c r="N295" s="87"/>
      <c r="O295" s="87"/>
      <c r="P295" s="87"/>
      <c r="Q295" s="90">
        <f t="shared" ref="Q295:Q297" si="64">O295-P295</f>
        <v>0</v>
      </c>
      <c r="R295" s="20"/>
      <c r="S295" s="20"/>
      <c r="U295" s="20"/>
    </row>
    <row r="296" spans="1:21" s="3" customFormat="1" ht="15" customHeight="1">
      <c r="A296" s="10"/>
      <c r="B296" s="21" t="s">
        <v>247</v>
      </c>
      <c r="C296" s="42"/>
      <c r="D296" s="213"/>
      <c r="E296" s="21"/>
      <c r="F296" s="23"/>
      <c r="G296" s="27" t="s">
        <v>22</v>
      </c>
      <c r="H296" s="177">
        <v>1</v>
      </c>
      <c r="I296" s="87"/>
      <c r="J296" s="87"/>
      <c r="K296" s="87"/>
      <c r="L296" s="87"/>
      <c r="M296" s="87"/>
      <c r="N296" s="87"/>
      <c r="O296" s="87"/>
      <c r="P296" s="87"/>
      <c r="Q296" s="90"/>
      <c r="R296" s="20"/>
      <c r="S296" s="20"/>
      <c r="U296" s="20"/>
    </row>
    <row r="297" spans="1:21" s="3" customFormat="1" ht="15" customHeight="1">
      <c r="A297" s="10">
        <v>281</v>
      </c>
      <c r="B297" s="21" t="s">
        <v>234</v>
      </c>
      <c r="C297" s="42" t="s">
        <v>19</v>
      </c>
      <c r="D297" s="64"/>
      <c r="E297" s="21" t="s">
        <v>235</v>
      </c>
      <c r="F297" s="23"/>
      <c r="G297" s="27" t="s">
        <v>22</v>
      </c>
      <c r="H297" s="92"/>
      <c r="I297" s="87"/>
      <c r="J297" s="87"/>
      <c r="K297" s="87"/>
      <c r="L297" s="87"/>
      <c r="M297" s="87">
        <f t="shared" si="63"/>
        <v>0</v>
      </c>
      <c r="N297" s="87"/>
      <c r="O297" s="90"/>
      <c r="P297" s="90"/>
      <c r="Q297" s="90">
        <f t="shared" si="64"/>
        <v>0</v>
      </c>
      <c r="R297" s="20"/>
      <c r="S297" s="20"/>
      <c r="U297" s="20"/>
    </row>
    <row r="298" spans="1:21" s="3" customFormat="1" ht="13.15" customHeight="1">
      <c r="A298" s="10">
        <v>282</v>
      </c>
      <c r="B298" s="29" t="s">
        <v>234</v>
      </c>
      <c r="C298" s="42" t="s">
        <v>19</v>
      </c>
      <c r="D298" s="58"/>
      <c r="E298" s="21" t="s">
        <v>235</v>
      </c>
      <c r="F298" s="67"/>
      <c r="G298" s="68" t="s">
        <v>25</v>
      </c>
      <c r="H298" s="167"/>
      <c r="I298" s="84"/>
      <c r="J298" s="84"/>
      <c r="K298" s="84"/>
      <c r="L298" s="84"/>
      <c r="M298" s="84"/>
      <c r="N298" s="84"/>
      <c r="O298" s="138"/>
      <c r="P298" s="155"/>
      <c r="Q298" s="84"/>
    </row>
    <row r="299" spans="1:21" s="3" customFormat="1" ht="13.15" customHeight="1">
      <c r="A299" s="10">
        <v>283</v>
      </c>
      <c r="B299" s="69" t="s">
        <v>236</v>
      </c>
      <c r="C299" s="42" t="s">
        <v>19</v>
      </c>
      <c r="D299" s="70"/>
      <c r="E299" s="21" t="s">
        <v>24</v>
      </c>
      <c r="F299" s="26"/>
      <c r="G299" s="19" t="s">
        <v>22</v>
      </c>
      <c r="H299" s="207"/>
      <c r="I299" s="87"/>
      <c r="J299" s="87"/>
      <c r="K299" s="87"/>
      <c r="L299" s="87"/>
      <c r="M299" s="87">
        <f>K299-L299</f>
        <v>0</v>
      </c>
      <c r="N299" s="87"/>
      <c r="O299" s="90"/>
      <c r="P299" s="90"/>
      <c r="Q299" s="90">
        <f>O299-P299</f>
        <v>0</v>
      </c>
      <c r="R299" s="20"/>
      <c r="S299" s="20"/>
      <c r="U299" s="20"/>
    </row>
    <row r="300" spans="1:21" s="3" customFormat="1" ht="15" customHeight="1">
      <c r="A300" s="10">
        <v>284</v>
      </c>
      <c r="B300" s="69" t="s">
        <v>236</v>
      </c>
      <c r="C300" s="42" t="s">
        <v>19</v>
      </c>
      <c r="D300" s="39"/>
      <c r="E300" s="21" t="s">
        <v>24</v>
      </c>
      <c r="F300" s="39"/>
      <c r="G300" s="35" t="s">
        <v>25</v>
      </c>
      <c r="H300" s="96"/>
      <c r="I300" s="155"/>
      <c r="J300" s="155"/>
      <c r="K300" s="155"/>
      <c r="L300" s="155"/>
      <c r="M300" s="84"/>
      <c r="N300" s="104"/>
      <c r="O300" s="104"/>
      <c r="P300" s="104"/>
      <c r="Q300" s="84"/>
    </row>
    <row r="301" spans="1:21" s="3" customFormat="1" ht="15" customHeight="1">
      <c r="A301" s="10">
        <v>286</v>
      </c>
      <c r="B301" s="71" t="s">
        <v>237</v>
      </c>
      <c r="C301" s="72" t="s">
        <v>19</v>
      </c>
      <c r="D301" s="73"/>
      <c r="E301" s="73" t="s">
        <v>24</v>
      </c>
      <c r="F301" s="73"/>
      <c r="G301" s="74" t="s">
        <v>25</v>
      </c>
      <c r="H301" s="80">
        <v>12</v>
      </c>
      <c r="I301" s="209"/>
      <c r="J301" s="209"/>
      <c r="K301" s="94"/>
      <c r="L301" s="94"/>
      <c r="M301" s="84"/>
      <c r="N301" s="209"/>
      <c r="O301" s="210"/>
      <c r="P301" s="210"/>
      <c r="Q301" s="84"/>
    </row>
    <row r="302" spans="1:21" s="75" customFormat="1" ht="15" customHeight="1">
      <c r="A302" s="10">
        <v>287</v>
      </c>
      <c r="B302" s="34" t="s">
        <v>238</v>
      </c>
      <c r="C302" s="14" t="s">
        <v>54</v>
      </c>
      <c r="D302" s="10" t="s">
        <v>69</v>
      </c>
      <c r="E302" s="21" t="s">
        <v>24</v>
      </c>
      <c r="F302" s="23"/>
      <c r="G302" s="19" t="s">
        <v>22</v>
      </c>
      <c r="H302" s="177">
        <v>3</v>
      </c>
      <c r="I302" s="87"/>
      <c r="J302" s="87"/>
      <c r="K302" s="90"/>
      <c r="L302" s="90"/>
      <c r="M302" s="87">
        <f>K302-L302</f>
        <v>0</v>
      </c>
      <c r="N302" s="87"/>
      <c r="O302" s="87"/>
      <c r="P302" s="87"/>
      <c r="Q302" s="90">
        <f>O302-P302</f>
        <v>0</v>
      </c>
      <c r="R302" s="20"/>
      <c r="S302" s="20"/>
      <c r="U302" s="20"/>
    </row>
    <row r="303" spans="1:21" s="3" customFormat="1" ht="15" customHeight="1">
      <c r="A303" s="10">
        <v>288</v>
      </c>
      <c r="B303" s="61" t="s">
        <v>238</v>
      </c>
      <c r="C303" s="14" t="s">
        <v>54</v>
      </c>
      <c r="D303" s="10" t="s">
        <v>7</v>
      </c>
      <c r="E303" s="21" t="s">
        <v>24</v>
      </c>
      <c r="F303" s="44"/>
      <c r="G303" s="35" t="s">
        <v>25</v>
      </c>
      <c r="H303" s="167"/>
      <c r="I303" s="84"/>
      <c r="J303" s="84"/>
      <c r="K303" s="84"/>
      <c r="L303" s="84"/>
      <c r="M303" s="84"/>
      <c r="N303" s="104"/>
      <c r="O303" s="104"/>
      <c r="P303" s="104"/>
      <c r="Q303" s="84"/>
    </row>
    <row r="304" spans="1:21" s="3" customFormat="1" ht="14.45" customHeight="1">
      <c r="B304" s="76"/>
      <c r="H304" s="77">
        <f t="shared" ref="H304:Q304" si="65">SUM(H10:H303)</f>
        <v>477</v>
      </c>
      <c r="I304" s="77">
        <f t="shared" si="65"/>
        <v>7</v>
      </c>
      <c r="J304" s="77">
        <f t="shared" si="65"/>
        <v>7</v>
      </c>
      <c r="K304" s="78">
        <f t="shared" si="65"/>
        <v>25068.849999999995</v>
      </c>
      <c r="L304" s="78">
        <f t="shared" si="65"/>
        <v>22032.679999999997</v>
      </c>
      <c r="M304" s="77">
        <f t="shared" si="65"/>
        <v>3036.17</v>
      </c>
      <c r="N304" s="77">
        <f t="shared" si="65"/>
        <v>411</v>
      </c>
      <c r="O304" s="77">
        <f t="shared" si="65"/>
        <v>905061.71000000008</v>
      </c>
      <c r="P304" s="77">
        <f t="shared" si="65"/>
        <v>779484.27999999991</v>
      </c>
      <c r="Q304" s="77">
        <f t="shared" si="65"/>
        <v>125577.43000000001</v>
      </c>
    </row>
    <row r="305" spans="9:17" s="3" customFormat="1" ht="15" customHeight="1">
      <c r="I305" s="79"/>
      <c r="J305" s="79"/>
      <c r="K305" s="79"/>
      <c r="L305" s="79"/>
      <c r="M305" s="79"/>
      <c r="N305" s="79"/>
      <c r="O305" s="79"/>
      <c r="P305" s="79"/>
      <c r="Q305" s="79"/>
    </row>
    <row r="306" spans="9:17" s="3" customFormat="1" ht="15" customHeight="1"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9:17" s="3" customFormat="1" ht="15" customHeight="1">
      <c r="I307" s="79"/>
      <c r="J307" s="79"/>
      <c r="K307" s="79"/>
      <c r="L307" s="79"/>
      <c r="M307" s="79"/>
      <c r="N307" s="79"/>
      <c r="O307" s="79"/>
      <c r="P307" s="79"/>
      <c r="Q307" s="79"/>
    </row>
  </sheetData>
  <autoFilter ref="A9:Q305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G310"/>
  <sheetViews>
    <sheetView topLeftCell="A7" zoomScaleNormal="100" workbookViewId="0">
      <pane xSplit="2" ySplit="3" topLeftCell="K85" activePane="bottomRight" state="frozen"/>
      <selection activeCell="A7" sqref="A7"/>
      <selection pane="topRight" activeCell="C7" sqref="C7"/>
      <selection pane="bottomLeft" activeCell="A10" sqref="A10"/>
      <selection pane="bottomRight" activeCell="O125" sqref="O125:P125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hidden="1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hidden="1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/>
      <c r="O13" s="93"/>
      <c r="P13" s="93"/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3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hidden="1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3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hidden="1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1</v>
      </c>
      <c r="I17" s="84"/>
      <c r="J17" s="84"/>
      <c r="K17" s="84"/>
      <c r="L17" s="84"/>
      <c r="M17" s="84"/>
      <c r="N17" s="97"/>
      <c r="O17" s="98"/>
      <c r="P17" s="98"/>
      <c r="Q17" s="84"/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>K18-L18</f>
        <v>0</v>
      </c>
      <c r="N18" s="87">
        <v>1</v>
      </c>
      <c r="O18" s="99">
        <v>1636.41</v>
      </c>
      <c r="P18" s="99">
        <v>1636.41</v>
      </c>
      <c r="Q18" s="90">
        <f>O18-P18</f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hidden="1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7</v>
      </c>
      <c r="I20" s="101"/>
      <c r="J20" s="101"/>
      <c r="K20" s="101"/>
      <c r="L20" s="101"/>
      <c r="M20" s="87">
        <f>K20-L20</f>
        <v>0</v>
      </c>
      <c r="N20" s="101"/>
      <c r="O20" s="102"/>
      <c r="P20" s="102"/>
      <c r="Q20" s="90">
        <f>O20-P20</f>
        <v>0</v>
      </c>
      <c r="R20" s="20"/>
      <c r="S20" s="20"/>
      <c r="U20" s="20"/>
    </row>
    <row r="21" spans="1:1021" ht="15" hidden="1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2</v>
      </c>
      <c r="I22" s="87"/>
      <c r="J22" s="87"/>
      <c r="K22" s="87"/>
      <c r="L22" s="87"/>
      <c r="M22" s="87">
        <f t="shared" ref="M22:M23" si="3">K22-L22</f>
        <v>0</v>
      </c>
      <c r="N22" s="87"/>
      <c r="O22" s="93"/>
      <c r="P22" s="93"/>
      <c r="Q22" s="90">
        <f t="shared" ref="Q22:Q23" si="4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3"/>
        <v>0</v>
      </c>
      <c r="N23" s="87"/>
      <c r="O23" s="93"/>
      <c r="P23" s="87"/>
      <c r="Q23" s="90">
        <f t="shared" si="4"/>
        <v>0</v>
      </c>
      <c r="R23" s="20"/>
      <c r="S23" s="20"/>
      <c r="U23" s="20"/>
    </row>
    <row r="24" spans="1:1021" ht="15" hidden="1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7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hidden="1" customHeight="1">
      <c r="A26" s="10">
        <v>16</v>
      </c>
      <c r="B26" s="21" t="s">
        <v>37</v>
      </c>
      <c r="C26" s="14" t="s">
        <v>38</v>
      </c>
      <c r="D26" s="21"/>
      <c r="E26" s="21" t="s">
        <v>39</v>
      </c>
      <c r="F26" s="23"/>
      <c r="G26" s="24" t="s">
        <v>25</v>
      </c>
      <c r="H26" s="80">
        <v>1</v>
      </c>
      <c r="I26" s="82"/>
      <c r="J26" s="82"/>
      <c r="K26" s="100"/>
      <c r="L26" s="100"/>
      <c r="M26" s="84"/>
      <c r="N26" s="84"/>
      <c r="O26" s="95"/>
      <c r="P26" s="95"/>
      <c r="Q26" s="84"/>
      <c r="R26" s="18"/>
    </row>
    <row r="27" spans="1:1021" s="3" customFormat="1" ht="15" customHeight="1">
      <c r="A27" s="10">
        <v>17</v>
      </c>
      <c r="B27" s="21" t="s">
        <v>40</v>
      </c>
      <c r="C27" s="14" t="s">
        <v>19</v>
      </c>
      <c r="D27" s="10"/>
      <c r="E27" s="21" t="s">
        <v>41</v>
      </c>
      <c r="F27" s="23"/>
      <c r="G27" s="19" t="s">
        <v>22</v>
      </c>
      <c r="H27" s="92">
        <v>6</v>
      </c>
      <c r="I27" s="87"/>
      <c r="J27" s="87"/>
      <c r="K27" s="87"/>
      <c r="L27" s="87"/>
      <c r="M27" s="87">
        <f>K27-L27</f>
        <v>0</v>
      </c>
      <c r="N27" s="87"/>
      <c r="O27" s="93"/>
      <c r="P27" s="93"/>
      <c r="Q27" s="90">
        <f>O27-P27</f>
        <v>0</v>
      </c>
      <c r="R27" s="20"/>
      <c r="S27" s="20"/>
      <c r="U27" s="20"/>
    </row>
    <row r="28" spans="1:1021" ht="15" hidden="1" customHeight="1">
      <c r="A28" s="10">
        <v>18</v>
      </c>
      <c r="B28" s="29" t="s">
        <v>40</v>
      </c>
      <c r="C28" s="14" t="s">
        <v>19</v>
      </c>
      <c r="D28" s="10"/>
      <c r="E28" s="21" t="s">
        <v>41</v>
      </c>
      <c r="F28" s="22"/>
      <c r="G28" s="19" t="s">
        <v>33</v>
      </c>
      <c r="H28" s="80"/>
      <c r="I28" s="84"/>
      <c r="J28" s="84"/>
      <c r="K28" s="84"/>
      <c r="L28" s="84"/>
      <c r="M28" s="84"/>
      <c r="N28" s="84"/>
      <c r="O28" s="95"/>
      <c r="P28" s="95"/>
      <c r="Q28" s="84"/>
      <c r="R28" s="18"/>
    </row>
    <row r="29" spans="1:1021" ht="15" customHeight="1">
      <c r="A29" s="10">
        <v>19</v>
      </c>
      <c r="B29" s="21" t="s">
        <v>42</v>
      </c>
      <c r="C29" s="14" t="s">
        <v>19</v>
      </c>
      <c r="D29" s="10"/>
      <c r="E29" s="21" t="s">
        <v>43</v>
      </c>
      <c r="F29" s="30"/>
      <c r="G29" s="19" t="s">
        <v>22</v>
      </c>
      <c r="H29" s="92"/>
      <c r="I29" s="87"/>
      <c r="J29" s="87"/>
      <c r="K29" s="87"/>
      <c r="L29" s="87"/>
      <c r="M29" s="87">
        <f>K29-L29</f>
        <v>0</v>
      </c>
      <c r="N29" s="87">
        <v>2</v>
      </c>
      <c r="O29" s="99">
        <v>5044.8</v>
      </c>
      <c r="P29" s="99">
        <v>5044.8</v>
      </c>
      <c r="Q29" s="90">
        <f>O29-P29</f>
        <v>0</v>
      </c>
      <c r="R29" s="20"/>
      <c r="S29" s="20"/>
      <c r="U29" s="20"/>
    </row>
    <row r="30" spans="1:1021" ht="15" hidden="1" customHeight="1">
      <c r="A30" s="10">
        <v>20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44</v>
      </c>
      <c r="H30" s="80">
        <v>3</v>
      </c>
      <c r="I30" s="105"/>
      <c r="J30" s="105"/>
      <c r="K30" s="104"/>
      <c r="L30" s="106"/>
      <c r="M30" s="105"/>
      <c r="N30" s="107">
        <v>1</v>
      </c>
      <c r="O30" s="108">
        <v>2312.1999999999998</v>
      </c>
      <c r="P30" s="108">
        <v>2312.1999999999998</v>
      </c>
      <c r="Q30" s="107"/>
      <c r="R30" s="18"/>
    </row>
    <row r="31" spans="1:1021" ht="15" customHeight="1">
      <c r="A31" s="10">
        <v>21</v>
      </c>
      <c r="B31" s="21" t="s">
        <v>45</v>
      </c>
      <c r="C31" s="14" t="s">
        <v>19</v>
      </c>
      <c r="D31" s="21"/>
      <c r="E31" s="21" t="s">
        <v>46</v>
      </c>
      <c r="F31" s="23"/>
      <c r="G31" s="19" t="s">
        <v>22</v>
      </c>
      <c r="H31" s="92">
        <v>1</v>
      </c>
      <c r="I31" s="109"/>
      <c r="J31" s="109"/>
      <c r="K31" s="109"/>
      <c r="L31" s="109"/>
      <c r="M31" s="87">
        <f>K31-L31</f>
        <v>0</v>
      </c>
      <c r="N31" s="109"/>
      <c r="O31" s="109"/>
      <c r="P31" s="109"/>
      <c r="Q31" s="90">
        <f>O31-P31</f>
        <v>0</v>
      </c>
      <c r="R31" s="20"/>
      <c r="S31" s="20"/>
      <c r="U31" s="20"/>
    </row>
    <row r="32" spans="1:1021" ht="15" hidden="1" customHeight="1">
      <c r="A32" s="10">
        <v>22</v>
      </c>
      <c r="B32" s="21" t="s">
        <v>45</v>
      </c>
      <c r="C32" s="14" t="s">
        <v>19</v>
      </c>
      <c r="D32" s="21"/>
      <c r="E32" s="21" t="s">
        <v>46</v>
      </c>
      <c r="F32" s="31"/>
      <c r="G32" s="19" t="s">
        <v>47</v>
      </c>
      <c r="H32" s="80">
        <v>1</v>
      </c>
      <c r="I32" s="111"/>
      <c r="J32" s="111"/>
      <c r="K32" s="112"/>
      <c r="L32" s="112"/>
      <c r="M32" s="113"/>
      <c r="N32" s="111">
        <v>3</v>
      </c>
      <c r="O32" s="114">
        <v>630.6</v>
      </c>
      <c r="P32" s="114">
        <v>630.6</v>
      </c>
      <c r="Q32" s="115">
        <v>0</v>
      </c>
      <c r="R32" s="18"/>
    </row>
    <row r="33" spans="1:1021" ht="15" customHeight="1">
      <c r="A33" s="10">
        <v>23</v>
      </c>
      <c r="B33" s="21" t="s">
        <v>48</v>
      </c>
      <c r="C33" s="14" t="s">
        <v>19</v>
      </c>
      <c r="D33" s="10"/>
      <c r="E33" s="21" t="s">
        <v>24</v>
      </c>
      <c r="F33" s="23"/>
      <c r="G33" s="19" t="s">
        <v>22</v>
      </c>
      <c r="H33" s="92">
        <v>7</v>
      </c>
      <c r="I33" s="87"/>
      <c r="J33" s="87"/>
      <c r="K33" s="87"/>
      <c r="L33" s="87"/>
      <c r="M33" s="87">
        <f>K33-L33</f>
        <v>0</v>
      </c>
      <c r="N33" s="87"/>
      <c r="O33" s="99"/>
      <c r="P33" s="99"/>
      <c r="Q33" s="90">
        <f>O33-P33</f>
        <v>0</v>
      </c>
      <c r="R33" s="20"/>
      <c r="S33" s="20"/>
      <c r="U33" s="20"/>
    </row>
    <row r="34" spans="1:1021" ht="15" hidden="1" customHeight="1">
      <c r="A34" s="10">
        <v>24</v>
      </c>
      <c r="B34" s="21" t="s">
        <v>48</v>
      </c>
      <c r="C34" s="14" t="s">
        <v>19</v>
      </c>
      <c r="D34" s="10"/>
      <c r="E34" s="21" t="s">
        <v>24</v>
      </c>
      <c r="F34" s="22"/>
      <c r="G34" s="19" t="s">
        <v>25</v>
      </c>
      <c r="H34" s="80"/>
      <c r="I34" s="84"/>
      <c r="J34" s="84"/>
      <c r="K34" s="84"/>
      <c r="L34" s="84"/>
      <c r="M34" s="84"/>
      <c r="N34" s="84"/>
      <c r="O34" s="95"/>
      <c r="P34" s="95"/>
      <c r="Q34" s="84"/>
      <c r="R34" s="18"/>
    </row>
    <row r="35" spans="1:1021" ht="15" customHeight="1">
      <c r="A35" s="10">
        <v>25</v>
      </c>
      <c r="B35" s="21" t="s">
        <v>49</v>
      </c>
      <c r="C35" s="14" t="s">
        <v>38</v>
      </c>
      <c r="D35" s="10"/>
      <c r="E35" s="21" t="s">
        <v>24</v>
      </c>
      <c r="F35" s="23"/>
      <c r="G35" s="19" t="s">
        <v>22</v>
      </c>
      <c r="H35" s="116"/>
      <c r="I35" s="117"/>
      <c r="J35" s="117"/>
      <c r="K35" s="117"/>
      <c r="L35" s="117"/>
      <c r="M35" s="87">
        <f>K35-L35</f>
        <v>0</v>
      </c>
      <c r="N35" s="117"/>
      <c r="O35" s="118"/>
      <c r="P35" s="118"/>
      <c r="Q35" s="90">
        <f>O35-P35</f>
        <v>0</v>
      </c>
      <c r="R35" s="20"/>
      <c r="S35" s="20"/>
      <c r="U35" s="20"/>
    </row>
    <row r="36" spans="1:1021" ht="15" hidden="1" customHeight="1">
      <c r="A36" s="10">
        <v>26</v>
      </c>
      <c r="B36" s="21" t="s">
        <v>49</v>
      </c>
      <c r="C36" s="14" t="s">
        <v>38</v>
      </c>
      <c r="D36" s="10"/>
      <c r="E36" s="21" t="s">
        <v>24</v>
      </c>
      <c r="F36" s="22"/>
      <c r="G36" s="19" t="s">
        <v>25</v>
      </c>
      <c r="H36" s="80">
        <v>1</v>
      </c>
      <c r="I36" s="104"/>
      <c r="J36" s="104"/>
      <c r="K36" s="104"/>
      <c r="L36" s="104"/>
      <c r="M36" s="104"/>
      <c r="N36" s="104"/>
      <c r="O36" s="104"/>
      <c r="P36" s="104"/>
      <c r="Q36" s="104"/>
    </row>
    <row r="37" spans="1:1021" ht="15" hidden="1" customHeight="1">
      <c r="A37" s="10">
        <v>27</v>
      </c>
      <c r="B37" s="21" t="s">
        <v>50</v>
      </c>
      <c r="C37" s="14"/>
      <c r="D37" s="10"/>
      <c r="E37" s="21"/>
      <c r="F37" s="22"/>
      <c r="G37" s="19" t="s">
        <v>21</v>
      </c>
      <c r="H37" s="80"/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hidden="1" customHeight="1">
      <c r="A38" s="10">
        <v>28</v>
      </c>
      <c r="B38" s="21" t="s">
        <v>49</v>
      </c>
      <c r="C38" s="14" t="s">
        <v>38</v>
      </c>
      <c r="D38" s="10"/>
      <c r="E38" s="21" t="s">
        <v>24</v>
      </c>
      <c r="F38" s="22"/>
      <c r="G38" s="19" t="s">
        <v>21</v>
      </c>
      <c r="H38" s="80"/>
      <c r="I38" s="84"/>
      <c r="J38" s="84"/>
      <c r="K38" s="84"/>
      <c r="L38" s="84"/>
      <c r="M38" s="84"/>
      <c r="N38" s="84"/>
      <c r="O38" s="84"/>
      <c r="P38" s="84"/>
      <c r="Q38" s="84"/>
    </row>
    <row r="39" spans="1:1021" ht="15" hidden="1" customHeight="1">
      <c r="A39" s="10">
        <v>29</v>
      </c>
      <c r="B39" s="32" t="s">
        <v>51</v>
      </c>
      <c r="C39" s="14"/>
      <c r="D39" s="10"/>
      <c r="E39" s="21"/>
      <c r="F39" s="22"/>
      <c r="G39" s="19" t="s">
        <v>21</v>
      </c>
      <c r="H39" s="80"/>
      <c r="I39" s="81"/>
      <c r="J39" s="81"/>
      <c r="K39" s="120"/>
      <c r="L39" s="120"/>
      <c r="M39" s="115"/>
      <c r="N39" s="84"/>
      <c r="O39" s="84"/>
      <c r="P39" s="84"/>
      <c r="Q39" s="84"/>
    </row>
    <row r="40" spans="1:1021" ht="15" customHeight="1">
      <c r="A40" s="10">
        <v>30</v>
      </c>
      <c r="B40" s="21" t="s">
        <v>52</v>
      </c>
      <c r="C40" s="14" t="s">
        <v>19</v>
      </c>
      <c r="D40" s="10"/>
      <c r="E40" s="21" t="s">
        <v>24</v>
      </c>
      <c r="F40" s="22"/>
      <c r="G40" s="19" t="s">
        <v>22</v>
      </c>
      <c r="H40" s="92">
        <v>4</v>
      </c>
      <c r="I40" s="87"/>
      <c r="J40" s="87"/>
      <c r="K40" s="87"/>
      <c r="L40" s="87"/>
      <c r="M40" s="87">
        <f>K40-L40</f>
        <v>0</v>
      </c>
      <c r="N40" s="87"/>
      <c r="O40" s="99"/>
      <c r="P40" s="99"/>
      <c r="Q40" s="90">
        <f>O40-P40</f>
        <v>0</v>
      </c>
      <c r="R40" s="20"/>
      <c r="S40" s="20"/>
      <c r="U40" s="20"/>
    </row>
    <row r="41" spans="1:1021" ht="15" hidden="1" customHeight="1">
      <c r="A41" s="10">
        <v>31</v>
      </c>
      <c r="B41" s="21" t="s">
        <v>52</v>
      </c>
      <c r="C41" s="14"/>
      <c r="D41" s="10"/>
      <c r="E41" s="21" t="s">
        <v>24</v>
      </c>
      <c r="F41" s="22"/>
      <c r="G41" s="19" t="s">
        <v>25</v>
      </c>
      <c r="H41" s="80">
        <v>4</v>
      </c>
      <c r="I41" s="104"/>
      <c r="J41" s="104"/>
      <c r="K41" s="104"/>
      <c r="L41" s="104"/>
      <c r="M41" s="104"/>
      <c r="N41" s="104"/>
      <c r="O41" s="121"/>
      <c r="P41" s="121"/>
      <c r="Q41" s="104"/>
    </row>
    <row r="42" spans="1:1021" ht="15" customHeight="1">
      <c r="A42" s="10">
        <v>32</v>
      </c>
      <c r="B42" s="21" t="s">
        <v>53</v>
      </c>
      <c r="C42" s="14" t="s">
        <v>54</v>
      </c>
      <c r="D42" s="10"/>
      <c r="E42" s="21" t="s">
        <v>24</v>
      </c>
      <c r="F42" s="23"/>
      <c r="G42" s="19" t="s">
        <v>22</v>
      </c>
      <c r="H42" s="92">
        <v>10</v>
      </c>
      <c r="I42" s="87"/>
      <c r="J42" s="87"/>
      <c r="K42" s="87"/>
      <c r="L42" s="87"/>
      <c r="M42" s="87">
        <f>K42-L42</f>
        <v>0</v>
      </c>
      <c r="N42" s="87">
        <v>34</v>
      </c>
      <c r="O42" s="93">
        <f>17892.73+33682.56+32335.26</f>
        <v>83910.549999999988</v>
      </c>
      <c r="P42" s="93">
        <f>17892.73+33682.56+32335.26</f>
        <v>83910.549999999988</v>
      </c>
      <c r="Q42" s="90">
        <f>O42-P42</f>
        <v>0</v>
      </c>
      <c r="R42" s="20"/>
      <c r="S42" s="20"/>
      <c r="U42" s="20"/>
    </row>
    <row r="43" spans="1:1021" ht="15" hidden="1" customHeight="1">
      <c r="A43" s="10">
        <v>33</v>
      </c>
      <c r="B43" s="33" t="s">
        <v>53</v>
      </c>
      <c r="C43" s="14" t="s">
        <v>54</v>
      </c>
      <c r="D43" s="10"/>
      <c r="E43" s="21" t="s">
        <v>24</v>
      </c>
      <c r="F43" s="22"/>
      <c r="G43" s="19" t="s">
        <v>25</v>
      </c>
      <c r="H43" s="80"/>
      <c r="I43" s="84"/>
      <c r="J43" s="84"/>
      <c r="K43" s="84"/>
      <c r="L43" s="84"/>
      <c r="M43" s="84"/>
      <c r="N43" s="83"/>
      <c r="O43" s="122"/>
      <c r="P43" s="122"/>
      <c r="Q43" s="84"/>
      <c r="R43" s="18"/>
    </row>
    <row r="44" spans="1:1021" ht="15" customHeight="1">
      <c r="A44" s="10">
        <v>34</v>
      </c>
      <c r="B44" s="33" t="s">
        <v>55</v>
      </c>
      <c r="C44" s="14"/>
      <c r="D44" s="10"/>
      <c r="E44" s="21"/>
      <c r="F44" s="23"/>
      <c r="G44" s="19" t="s">
        <v>22</v>
      </c>
      <c r="H44" s="116"/>
      <c r="I44" s="117"/>
      <c r="J44" s="117"/>
      <c r="K44" s="117"/>
      <c r="L44" s="117"/>
      <c r="M44" s="87">
        <f t="shared" ref="M44:M45" si="5">K44-L44</f>
        <v>0</v>
      </c>
      <c r="N44" s="123"/>
      <c r="O44" s="124"/>
      <c r="P44" s="124"/>
      <c r="Q44" s="90">
        <f t="shared" ref="Q44:Q45" si="6">O44-P44</f>
        <v>0</v>
      </c>
      <c r="R44" s="20"/>
      <c r="S44" s="20"/>
      <c r="U44" s="20"/>
    </row>
    <row r="45" spans="1:1021" ht="15" customHeight="1">
      <c r="A45" s="10">
        <v>35</v>
      </c>
      <c r="B45" s="21" t="s">
        <v>56</v>
      </c>
      <c r="C45" s="14" t="s">
        <v>19</v>
      </c>
      <c r="D45" s="10"/>
      <c r="E45" s="21" t="s">
        <v>20</v>
      </c>
      <c r="F45" s="22"/>
      <c r="G45" s="19" t="s">
        <v>22</v>
      </c>
      <c r="H45" s="92">
        <v>6</v>
      </c>
      <c r="I45" s="87"/>
      <c r="J45" s="87"/>
      <c r="K45" s="90"/>
      <c r="L45" s="90"/>
      <c r="M45" s="87">
        <f t="shared" si="5"/>
        <v>0</v>
      </c>
      <c r="N45" s="87"/>
      <c r="O45" s="90"/>
      <c r="P45" s="90"/>
      <c r="Q45" s="90">
        <f t="shared" si="6"/>
        <v>0</v>
      </c>
      <c r="R45" s="20"/>
      <c r="S45" s="20"/>
      <c r="U45" s="20"/>
    </row>
    <row r="46" spans="1:1021" ht="15" hidden="1" customHeight="1">
      <c r="A46" s="10">
        <v>36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21</v>
      </c>
      <c r="H46" s="96">
        <v>1</v>
      </c>
      <c r="I46" s="125">
        <v>2</v>
      </c>
      <c r="J46" s="125">
        <v>2</v>
      </c>
      <c r="K46" s="126">
        <v>2774.64</v>
      </c>
      <c r="L46" s="126">
        <v>2774.64</v>
      </c>
      <c r="M46" s="127"/>
      <c r="N46" s="97"/>
      <c r="O46" s="128"/>
      <c r="P46" s="128"/>
      <c r="Q46" s="84"/>
      <c r="R46" s="18"/>
    </row>
    <row r="47" spans="1:1021" ht="15" customHeight="1">
      <c r="A47" s="10">
        <v>37</v>
      </c>
      <c r="B47" s="21" t="s">
        <v>57</v>
      </c>
      <c r="C47" s="14" t="s">
        <v>19</v>
      </c>
      <c r="D47" s="10"/>
      <c r="E47" s="21" t="s">
        <v>58</v>
      </c>
      <c r="F47" s="23"/>
      <c r="G47" s="19" t="s">
        <v>22</v>
      </c>
      <c r="H47" s="92">
        <v>6</v>
      </c>
      <c r="I47" s="87"/>
      <c r="J47" s="87"/>
      <c r="K47" s="87"/>
      <c r="L47" s="87"/>
      <c r="M47" s="87">
        <f>K47-L47</f>
        <v>0</v>
      </c>
      <c r="N47" s="87"/>
      <c r="O47" s="87"/>
      <c r="P47" s="87"/>
      <c r="Q47" s="90">
        <f>O47-P47</f>
        <v>0</v>
      </c>
      <c r="R47" s="20"/>
      <c r="S47" s="20"/>
      <c r="T47" s="18"/>
      <c r="U47" s="2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</row>
    <row r="48" spans="1:1021" ht="15" hidden="1" customHeight="1">
      <c r="A48" s="10">
        <v>38</v>
      </c>
      <c r="B48" s="21" t="s">
        <v>57</v>
      </c>
      <c r="C48" s="14"/>
      <c r="D48" s="10"/>
      <c r="E48" s="21"/>
      <c r="F48" s="22"/>
      <c r="G48" s="19" t="s">
        <v>25</v>
      </c>
      <c r="H48" s="80"/>
      <c r="I48" s="84"/>
      <c r="J48" s="84"/>
      <c r="K48" s="84"/>
      <c r="L48" s="84"/>
      <c r="M48" s="84"/>
      <c r="N48" s="83"/>
      <c r="O48" s="129"/>
      <c r="P48" s="129"/>
      <c r="Q48" s="84"/>
      <c r="R48" s="18"/>
    </row>
    <row r="49" spans="1:1021" ht="15" hidden="1" customHeight="1">
      <c r="A49" s="10">
        <v>39</v>
      </c>
      <c r="B49" s="21" t="s">
        <v>59</v>
      </c>
      <c r="C49" s="14"/>
      <c r="D49" s="10"/>
      <c r="E49" s="21"/>
      <c r="F49" s="22"/>
      <c r="G49" s="19" t="s">
        <v>21</v>
      </c>
      <c r="H49" s="80"/>
      <c r="I49" s="130"/>
      <c r="J49" s="130"/>
      <c r="K49" s="131"/>
      <c r="L49" s="131"/>
      <c r="M49" s="130"/>
      <c r="N49" s="132"/>
      <c r="O49" s="133"/>
      <c r="P49" s="133"/>
      <c r="Q49" s="132"/>
    </row>
    <row r="50" spans="1:1021" ht="15" customHeight="1">
      <c r="A50" s="10">
        <v>40</v>
      </c>
      <c r="B50" s="21" t="s">
        <v>60</v>
      </c>
      <c r="C50" s="14" t="s">
        <v>19</v>
      </c>
      <c r="D50" s="10"/>
      <c r="E50" s="21" t="s">
        <v>58</v>
      </c>
      <c r="F50" s="23"/>
      <c r="G50" s="19" t="s">
        <v>22</v>
      </c>
      <c r="H50" s="92">
        <v>4</v>
      </c>
      <c r="I50" s="87"/>
      <c r="J50" s="87"/>
      <c r="K50" s="87"/>
      <c r="L50" s="87"/>
      <c r="M50" s="87">
        <f>K50-L50</f>
        <v>0</v>
      </c>
      <c r="N50" s="87"/>
      <c r="O50" s="87"/>
      <c r="P50" s="87"/>
      <c r="Q50" s="90">
        <f>O50-P50</f>
        <v>0</v>
      </c>
      <c r="R50" s="20"/>
      <c r="S50" s="20"/>
      <c r="U50" s="20"/>
    </row>
    <row r="51" spans="1:1021" ht="15" hidden="1" customHeight="1">
      <c r="A51" s="10">
        <v>41</v>
      </c>
      <c r="B51" s="21" t="s">
        <v>60</v>
      </c>
      <c r="C51" s="14" t="s">
        <v>19</v>
      </c>
      <c r="D51" s="10"/>
      <c r="E51" s="21" t="s">
        <v>58</v>
      </c>
      <c r="F51" s="22"/>
      <c r="G51" s="19" t="s">
        <v>47</v>
      </c>
      <c r="H51" s="80"/>
      <c r="I51" s="134"/>
      <c r="J51" s="134"/>
      <c r="K51" s="135"/>
      <c r="L51" s="135"/>
      <c r="M51" s="134"/>
      <c r="N51" s="134"/>
      <c r="O51" s="136"/>
      <c r="P51" s="136"/>
      <c r="Q51" s="137"/>
    </row>
    <row r="52" spans="1:1021" ht="15" hidden="1" customHeight="1">
      <c r="A52" s="10"/>
      <c r="B52" s="21" t="s">
        <v>241</v>
      </c>
      <c r="C52" s="14"/>
      <c r="D52" s="10"/>
      <c r="E52" s="21"/>
      <c r="F52" s="22"/>
      <c r="G52" s="19" t="s">
        <v>25</v>
      </c>
      <c r="H52" s="80">
        <v>1</v>
      </c>
      <c r="I52" s="134"/>
      <c r="J52" s="134"/>
      <c r="K52" s="135"/>
      <c r="L52" s="135"/>
      <c r="M52" s="134"/>
      <c r="N52" s="134"/>
      <c r="O52" s="211"/>
      <c r="P52" s="136"/>
      <c r="Q52" s="137"/>
    </row>
    <row r="53" spans="1:1021" ht="15" hidden="1" customHeight="1">
      <c r="A53" s="10">
        <v>42</v>
      </c>
      <c r="B53" s="34" t="s">
        <v>60</v>
      </c>
      <c r="C53" s="14"/>
      <c r="D53" s="10"/>
      <c r="E53" s="21"/>
      <c r="F53" s="22"/>
      <c r="G53" s="19" t="s">
        <v>25</v>
      </c>
      <c r="H53" s="80">
        <v>1</v>
      </c>
      <c r="I53" s="83"/>
      <c r="J53" s="83"/>
      <c r="K53" s="94"/>
      <c r="L53" s="94"/>
      <c r="M53" s="84"/>
      <c r="N53" s="83"/>
      <c r="O53" s="122"/>
      <c r="P53" s="83"/>
      <c r="Q53" s="84"/>
    </row>
    <row r="54" spans="1:1021" ht="15" customHeight="1">
      <c r="A54" s="10">
        <v>43</v>
      </c>
      <c r="B54" s="21" t="s">
        <v>61</v>
      </c>
      <c r="C54" s="14"/>
      <c r="D54" s="10"/>
      <c r="E54" s="21"/>
      <c r="F54" s="22"/>
      <c r="G54" s="19" t="s">
        <v>22</v>
      </c>
      <c r="H54" s="92"/>
      <c r="I54" s="87"/>
      <c r="J54" s="87"/>
      <c r="K54" s="87"/>
      <c r="L54" s="87"/>
      <c r="M54" s="87">
        <f>K54-L54</f>
        <v>0</v>
      </c>
      <c r="N54" s="101"/>
      <c r="O54" s="102"/>
      <c r="P54" s="102"/>
      <c r="Q54" s="90">
        <f>O54-P54</f>
        <v>0</v>
      </c>
      <c r="R54" s="20"/>
      <c r="S54" s="20"/>
      <c r="U54" s="20"/>
    </row>
    <row r="55" spans="1:1021" s="18" customFormat="1" ht="15" hidden="1" customHeight="1">
      <c r="A55" s="10">
        <v>44</v>
      </c>
      <c r="B55" s="21" t="s">
        <v>61</v>
      </c>
      <c r="C55" s="14"/>
      <c r="D55" s="10"/>
      <c r="E55" s="35"/>
      <c r="F55" s="22"/>
      <c r="G55" s="19" t="s">
        <v>25</v>
      </c>
      <c r="H55" s="80"/>
      <c r="I55" s="104"/>
      <c r="J55" s="104"/>
      <c r="K55" s="104"/>
      <c r="L55" s="104"/>
      <c r="M55" s="104"/>
      <c r="N55" s="104"/>
      <c r="O55" s="121"/>
      <c r="P55" s="121"/>
      <c r="Q55" s="104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</row>
    <row r="56" spans="1:1021" s="18" customFormat="1" ht="15" customHeight="1">
      <c r="A56" s="10">
        <v>45</v>
      </c>
      <c r="B56" s="21" t="s">
        <v>62</v>
      </c>
      <c r="C56" s="14" t="s">
        <v>19</v>
      </c>
      <c r="D56" s="10"/>
      <c r="E56" s="35" t="s">
        <v>63</v>
      </c>
      <c r="F56" s="22"/>
      <c r="G56" s="19" t="s">
        <v>22</v>
      </c>
      <c r="H56" s="92">
        <v>7</v>
      </c>
      <c r="I56" s="87">
        <v>1</v>
      </c>
      <c r="J56" s="87">
        <v>1</v>
      </c>
      <c r="K56" s="87">
        <v>693.66</v>
      </c>
      <c r="L56" s="87">
        <v>693.66</v>
      </c>
      <c r="M56" s="87">
        <f>K56-L56</f>
        <v>0</v>
      </c>
      <c r="N56" s="87">
        <v>4</v>
      </c>
      <c r="O56" s="87">
        <v>10490.95</v>
      </c>
      <c r="P56" s="87">
        <v>10490.95</v>
      </c>
      <c r="Q56" s="90">
        <f>O56-P56</f>
        <v>0</v>
      </c>
      <c r="R56" s="20"/>
      <c r="S56" s="20"/>
      <c r="T56" s="3"/>
      <c r="U56" s="20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ht="15" hidden="1" customHeight="1">
      <c r="A57" s="10">
        <v>46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25</v>
      </c>
      <c r="H57" s="80">
        <v>1</v>
      </c>
      <c r="I57" s="104"/>
      <c r="J57" s="104"/>
      <c r="K57" s="104"/>
      <c r="L57" s="104"/>
      <c r="M57" s="104"/>
      <c r="N57" s="104"/>
      <c r="O57" s="121"/>
      <c r="P57" s="121"/>
      <c r="Q57" s="104"/>
    </row>
    <row r="58" spans="1:1021" ht="15" customHeight="1">
      <c r="A58" s="10">
        <v>47</v>
      </c>
      <c r="B58" s="21" t="s">
        <v>64</v>
      </c>
      <c r="C58" s="14" t="s">
        <v>19</v>
      </c>
      <c r="D58" s="10"/>
      <c r="E58" s="21" t="s">
        <v>24</v>
      </c>
      <c r="F58" s="23"/>
      <c r="G58" s="19" t="s">
        <v>22</v>
      </c>
      <c r="H58" s="92"/>
      <c r="I58" s="87"/>
      <c r="J58" s="87"/>
      <c r="K58" s="87"/>
      <c r="L58" s="87"/>
      <c r="M58" s="87">
        <f t="shared" ref="M58:M59" si="7">K58-L58</f>
        <v>0</v>
      </c>
      <c r="N58" s="87"/>
      <c r="O58" s="93"/>
      <c r="P58" s="93"/>
      <c r="Q58" s="90">
        <f t="shared" ref="Q58:Q59" si="8">O58-P58</f>
        <v>0</v>
      </c>
      <c r="R58" s="20"/>
      <c r="S58" s="20"/>
      <c r="U58" s="20"/>
    </row>
    <row r="59" spans="1:1021" ht="15" customHeight="1">
      <c r="A59" s="10">
        <v>48</v>
      </c>
      <c r="B59" s="21" t="s">
        <v>65</v>
      </c>
      <c r="C59" s="14" t="s">
        <v>19</v>
      </c>
      <c r="D59" s="10"/>
      <c r="E59" s="21" t="s">
        <v>66</v>
      </c>
      <c r="F59" s="22"/>
      <c r="G59" s="19" t="s">
        <v>22</v>
      </c>
      <c r="H59" s="92">
        <v>20</v>
      </c>
      <c r="I59" s="101"/>
      <c r="J59" s="101"/>
      <c r="K59" s="101"/>
      <c r="L59" s="101"/>
      <c r="M59" s="87">
        <f t="shared" si="7"/>
        <v>0</v>
      </c>
      <c r="N59" s="101">
        <v>45</v>
      </c>
      <c r="O59" s="102">
        <f>4091.91+28497.82+58640.29</f>
        <v>91230.02</v>
      </c>
      <c r="P59" s="102">
        <f>4091.91+28497.82+58640.29</f>
        <v>91230.02</v>
      </c>
      <c r="Q59" s="90">
        <f t="shared" si="8"/>
        <v>0</v>
      </c>
      <c r="R59" s="20"/>
      <c r="S59" s="20"/>
      <c r="U59" s="20"/>
    </row>
    <row r="60" spans="1:1021" s="3" customFormat="1" ht="15" hidden="1" customHeight="1">
      <c r="A60" s="10">
        <v>49</v>
      </c>
      <c r="B60" s="21" t="s">
        <v>67</v>
      </c>
      <c r="C60" s="14"/>
      <c r="D60" s="10"/>
      <c r="E60" s="21"/>
      <c r="F60" s="22"/>
      <c r="G60" s="19" t="s">
        <v>25</v>
      </c>
      <c r="H60" s="80"/>
      <c r="I60" s="84"/>
      <c r="J60" s="84"/>
      <c r="K60" s="138"/>
      <c r="L60" s="138"/>
      <c r="M60" s="84"/>
      <c r="N60" s="84"/>
      <c r="O60" s="95"/>
      <c r="P60" s="84"/>
      <c r="Q60" s="84"/>
    </row>
    <row r="61" spans="1:1021" ht="15" customHeight="1">
      <c r="A61" s="10">
        <v>50</v>
      </c>
      <c r="B61" s="36" t="s">
        <v>68</v>
      </c>
      <c r="C61" s="14" t="s">
        <v>54</v>
      </c>
      <c r="D61" s="10" t="s">
        <v>69</v>
      </c>
      <c r="E61" s="21" t="s">
        <v>24</v>
      </c>
      <c r="F61" s="23"/>
      <c r="G61" s="19" t="s">
        <v>22</v>
      </c>
      <c r="H61" s="139"/>
      <c r="I61" s="140"/>
      <c r="J61" s="140"/>
      <c r="K61" s="140"/>
      <c r="L61" s="140"/>
      <c r="M61" s="87">
        <f>K61-L61</f>
        <v>0</v>
      </c>
      <c r="N61" s="140">
        <v>1</v>
      </c>
      <c r="O61" s="141">
        <v>1404.9</v>
      </c>
      <c r="P61" s="141">
        <v>1404.9</v>
      </c>
      <c r="Q61" s="90">
        <f>O61-P61</f>
        <v>0</v>
      </c>
      <c r="R61" s="20"/>
      <c r="S61" s="20"/>
      <c r="U61" s="20"/>
    </row>
    <row r="62" spans="1:1021" ht="15" hidden="1" customHeight="1">
      <c r="A62" s="10">
        <v>51</v>
      </c>
      <c r="B62" s="21" t="s">
        <v>68</v>
      </c>
      <c r="C62" s="14"/>
      <c r="D62" s="10"/>
      <c r="E62" s="21"/>
      <c r="F62" s="22"/>
      <c r="G62" s="19" t="s">
        <v>25</v>
      </c>
      <c r="H62" s="80"/>
      <c r="I62" s="84"/>
      <c r="J62" s="84"/>
      <c r="K62" s="84"/>
      <c r="L62" s="84"/>
      <c r="M62" s="84"/>
      <c r="N62" s="142"/>
      <c r="O62" s="142"/>
      <c r="P62" s="142"/>
      <c r="Q62" s="84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</row>
    <row r="63" spans="1:1021" ht="15" hidden="1" customHeight="1">
      <c r="A63" s="10">
        <v>52</v>
      </c>
      <c r="B63" s="21" t="s">
        <v>70</v>
      </c>
      <c r="C63" s="14"/>
      <c r="D63" s="10"/>
      <c r="E63" s="21"/>
      <c r="F63" s="22"/>
      <c r="G63" s="19" t="s">
        <v>21</v>
      </c>
      <c r="H63" s="80">
        <v>1</v>
      </c>
      <c r="I63" s="127"/>
      <c r="J63" s="127"/>
      <c r="K63" s="143"/>
      <c r="L63" s="143"/>
      <c r="M63" s="127"/>
      <c r="N63" s="84"/>
      <c r="O63" s="95"/>
      <c r="P63" s="95"/>
      <c r="Q63" s="84"/>
      <c r="R63" s="18"/>
    </row>
    <row r="64" spans="1:1021" ht="15" customHeight="1">
      <c r="A64" s="10">
        <v>53</v>
      </c>
      <c r="B64" s="21" t="s">
        <v>71</v>
      </c>
      <c r="C64" s="14" t="s">
        <v>19</v>
      </c>
      <c r="D64" s="10"/>
      <c r="E64" s="21" t="s">
        <v>20</v>
      </c>
      <c r="F64" s="23"/>
      <c r="G64" s="19" t="s">
        <v>22</v>
      </c>
      <c r="H64" s="92">
        <v>10</v>
      </c>
      <c r="I64" s="87"/>
      <c r="J64" s="87"/>
      <c r="K64" s="87"/>
      <c r="L64" s="87"/>
      <c r="M64" s="87">
        <f t="shared" ref="M64:M65" si="9">K64-L64</f>
        <v>0</v>
      </c>
      <c r="N64" s="87"/>
      <c r="O64" s="93"/>
      <c r="P64" s="93"/>
      <c r="Q64" s="90">
        <f t="shared" ref="Q64:Q65" si="10">O64-P64</f>
        <v>0</v>
      </c>
      <c r="R64" s="20"/>
      <c r="S64" s="20"/>
      <c r="U64" s="20"/>
    </row>
    <row r="65" spans="1:1021" ht="15" customHeight="1">
      <c r="A65" s="10">
        <v>54</v>
      </c>
      <c r="B65" s="21" t="s">
        <v>72</v>
      </c>
      <c r="C65" s="14" t="s">
        <v>19</v>
      </c>
      <c r="D65" s="10"/>
      <c r="E65" s="21" t="s">
        <v>24</v>
      </c>
      <c r="F65" s="22"/>
      <c r="G65" s="19" t="s">
        <v>22</v>
      </c>
      <c r="H65" s="92">
        <v>6</v>
      </c>
      <c r="I65" s="87"/>
      <c r="J65" s="87"/>
      <c r="K65" s="87"/>
      <c r="L65" s="87"/>
      <c r="M65" s="87">
        <f t="shared" si="9"/>
        <v>0</v>
      </c>
      <c r="N65" s="87"/>
      <c r="O65" s="93"/>
      <c r="P65" s="93"/>
      <c r="Q65" s="90">
        <f t="shared" si="10"/>
        <v>0</v>
      </c>
      <c r="R65" s="20"/>
      <c r="S65" s="20"/>
      <c r="U65" s="20"/>
    </row>
    <row r="66" spans="1:1021" ht="15" hidden="1" customHeight="1">
      <c r="A66" s="10"/>
      <c r="B66" s="21" t="s">
        <v>248</v>
      </c>
      <c r="C66" s="14"/>
      <c r="D66" s="10"/>
      <c r="E66" s="21"/>
      <c r="F66" s="22"/>
      <c r="G66" s="19" t="s">
        <v>25</v>
      </c>
      <c r="H66" s="92">
        <v>1</v>
      </c>
      <c r="I66" s="87"/>
      <c r="J66" s="87"/>
      <c r="K66" s="87"/>
      <c r="L66" s="87"/>
      <c r="M66" s="87"/>
      <c r="N66" s="87"/>
      <c r="O66" s="93"/>
      <c r="P66" s="93"/>
      <c r="Q66" s="90"/>
      <c r="R66" s="20"/>
      <c r="S66" s="20"/>
      <c r="U66" s="20"/>
    </row>
    <row r="67" spans="1:1021" s="3" customFormat="1" ht="15" hidden="1" customHeight="1">
      <c r="A67" s="10">
        <v>55</v>
      </c>
      <c r="B67" s="29" t="s">
        <v>72</v>
      </c>
      <c r="C67" s="14"/>
      <c r="D67" s="10"/>
      <c r="E67" s="21"/>
      <c r="F67" s="22"/>
      <c r="G67" s="19" t="s">
        <v>25</v>
      </c>
      <c r="H67" s="80"/>
      <c r="I67" s="104"/>
      <c r="J67" s="104"/>
      <c r="K67" s="104"/>
      <c r="L67" s="104"/>
      <c r="M67" s="104"/>
      <c r="N67" s="104"/>
      <c r="O67" s="121"/>
      <c r="P67" s="121"/>
      <c r="Q67" s="104"/>
    </row>
    <row r="68" spans="1:1021" ht="15" hidden="1" customHeight="1">
      <c r="A68" s="10">
        <v>56</v>
      </c>
      <c r="B68" s="21" t="s">
        <v>73</v>
      </c>
      <c r="C68" s="14"/>
      <c r="D68" s="10"/>
      <c r="E68" s="21"/>
      <c r="F68" s="23"/>
      <c r="G68" s="19" t="s">
        <v>25</v>
      </c>
      <c r="H68" s="96">
        <v>12</v>
      </c>
      <c r="I68" s="97"/>
      <c r="J68" s="97"/>
      <c r="K68" s="97"/>
      <c r="L68" s="97"/>
      <c r="M68" s="84"/>
      <c r="N68" s="97"/>
      <c r="O68" s="128"/>
      <c r="P68" s="128"/>
      <c r="Q68" s="13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</row>
    <row r="69" spans="1:1021" ht="15" customHeight="1">
      <c r="A69" s="10">
        <v>57</v>
      </c>
      <c r="B69" s="21" t="s">
        <v>74</v>
      </c>
      <c r="C69" s="14" t="s">
        <v>54</v>
      </c>
      <c r="D69" s="10"/>
      <c r="E69" s="21" t="s">
        <v>20</v>
      </c>
      <c r="F69" s="23"/>
      <c r="G69" s="19" t="s">
        <v>22</v>
      </c>
      <c r="H69" s="92">
        <v>2</v>
      </c>
      <c r="I69" s="87"/>
      <c r="J69" s="87"/>
      <c r="K69" s="87"/>
      <c r="L69" s="87"/>
      <c r="M69" s="87">
        <f>K69-L69</f>
        <v>0</v>
      </c>
      <c r="N69" s="87"/>
      <c r="O69" s="87"/>
      <c r="P69" s="87"/>
      <c r="Q69" s="90">
        <f>O69-P69</f>
        <v>0</v>
      </c>
      <c r="R69" s="20"/>
      <c r="S69" s="20"/>
      <c r="U69" s="20"/>
    </row>
    <row r="70" spans="1:1021" ht="15" hidden="1" customHeight="1">
      <c r="A70" s="10">
        <v>58</v>
      </c>
      <c r="B70" s="34" t="s">
        <v>74</v>
      </c>
      <c r="C70" s="14" t="s">
        <v>54</v>
      </c>
      <c r="D70" s="10"/>
      <c r="E70" s="21" t="s">
        <v>20</v>
      </c>
      <c r="F70" s="22"/>
      <c r="G70" s="19" t="s">
        <v>21</v>
      </c>
      <c r="H70" s="80"/>
      <c r="I70" s="115"/>
      <c r="J70" s="115"/>
      <c r="K70" s="120"/>
      <c r="L70" s="120"/>
      <c r="M70" s="115"/>
      <c r="N70" s="83"/>
      <c r="O70" s="122"/>
      <c r="P70" s="122"/>
      <c r="Q70" s="84"/>
      <c r="R70" s="18"/>
    </row>
    <row r="71" spans="1:1021" ht="15" customHeight="1">
      <c r="A71" s="10">
        <v>59</v>
      </c>
      <c r="B71" s="21" t="s">
        <v>75</v>
      </c>
      <c r="C71" s="14"/>
      <c r="D71" s="10"/>
      <c r="E71" s="21" t="s">
        <v>24</v>
      </c>
      <c r="F71" s="23"/>
      <c r="G71" s="19" t="s">
        <v>22</v>
      </c>
      <c r="H71" s="92"/>
      <c r="I71" s="101"/>
      <c r="J71" s="101"/>
      <c r="K71" s="101"/>
      <c r="L71" s="101"/>
      <c r="M71" s="87">
        <f>K71-L71</f>
        <v>0</v>
      </c>
      <c r="N71" s="101"/>
      <c r="O71" s="144"/>
      <c r="P71" s="144"/>
      <c r="Q71" s="90">
        <f>O71-P71</f>
        <v>0</v>
      </c>
      <c r="R71" s="20"/>
      <c r="S71" s="20"/>
      <c r="U71" s="20"/>
    </row>
    <row r="72" spans="1:1021" ht="15" hidden="1" customHeight="1">
      <c r="A72" s="10">
        <v>60</v>
      </c>
      <c r="B72" s="21" t="s">
        <v>75</v>
      </c>
      <c r="C72" s="14" t="s">
        <v>19</v>
      </c>
      <c r="D72" s="21"/>
      <c r="E72" s="21" t="s">
        <v>24</v>
      </c>
      <c r="F72" s="21"/>
      <c r="G72" s="19" t="s">
        <v>25</v>
      </c>
      <c r="H72" s="80"/>
      <c r="I72" s="84"/>
      <c r="J72" s="84"/>
      <c r="K72" s="94"/>
      <c r="L72" s="94"/>
      <c r="M72" s="84"/>
      <c r="N72" s="84"/>
      <c r="O72" s="95"/>
      <c r="P72" s="95"/>
      <c r="Q72" s="84"/>
      <c r="R72" s="18"/>
    </row>
    <row r="73" spans="1:1021" ht="15" customHeight="1">
      <c r="A73" s="10">
        <v>61</v>
      </c>
      <c r="B73" s="21" t="s">
        <v>76</v>
      </c>
      <c r="C73" s="14" t="s">
        <v>19</v>
      </c>
      <c r="D73" s="10"/>
      <c r="E73" s="21" t="s">
        <v>58</v>
      </c>
      <c r="F73" s="23"/>
      <c r="G73" s="19" t="s">
        <v>22</v>
      </c>
      <c r="H73" s="92">
        <v>4</v>
      </c>
      <c r="I73" s="87"/>
      <c r="J73" s="87"/>
      <c r="K73" s="87"/>
      <c r="L73" s="87"/>
      <c r="M73" s="87">
        <f>K73-L73</f>
        <v>0</v>
      </c>
      <c r="N73" s="109">
        <v>40</v>
      </c>
      <c r="O73" s="145">
        <f>26721.2+80048.76</f>
        <v>106769.95999999999</v>
      </c>
      <c r="P73" s="145">
        <f>26721.2+80048.76</f>
        <v>106769.95999999999</v>
      </c>
      <c r="Q73" s="90">
        <f>O73-P73</f>
        <v>0</v>
      </c>
      <c r="R73" s="20"/>
      <c r="S73" s="20"/>
      <c r="U73" s="20"/>
    </row>
    <row r="74" spans="1:1021" s="3" customFormat="1" ht="15" hidden="1" customHeight="1">
      <c r="A74" s="10">
        <v>62</v>
      </c>
      <c r="B74" s="37" t="s">
        <v>76</v>
      </c>
      <c r="C74" s="14" t="s">
        <v>19</v>
      </c>
      <c r="D74" s="10"/>
      <c r="E74" s="21" t="s">
        <v>58</v>
      </c>
      <c r="F74" s="22"/>
      <c r="G74" s="19" t="s">
        <v>47</v>
      </c>
      <c r="H74" s="80"/>
      <c r="I74" s="84"/>
      <c r="J74" s="84"/>
      <c r="K74" s="84"/>
      <c r="L74" s="84"/>
      <c r="M74" s="84"/>
      <c r="N74" s="82">
        <v>2</v>
      </c>
      <c r="O74" s="129">
        <v>6989.15</v>
      </c>
      <c r="P74" s="129">
        <v>6989.15</v>
      </c>
      <c r="Q74" s="84">
        <v>0</v>
      </c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</row>
    <row r="75" spans="1:1021" ht="15" hidden="1" customHeight="1">
      <c r="A75" s="10">
        <v>63</v>
      </c>
      <c r="B75" s="21" t="s">
        <v>76</v>
      </c>
      <c r="C75" s="14" t="s">
        <v>19</v>
      </c>
      <c r="D75" s="10"/>
      <c r="E75" s="21" t="s">
        <v>58</v>
      </c>
      <c r="F75" s="22"/>
      <c r="G75" s="19" t="s">
        <v>25</v>
      </c>
      <c r="H75" s="80">
        <v>2</v>
      </c>
      <c r="I75" s="84"/>
      <c r="J75" s="84"/>
      <c r="K75" s="94"/>
      <c r="L75" s="94"/>
      <c r="M75" s="84"/>
      <c r="N75" s="84"/>
      <c r="O75" s="95"/>
      <c r="P75" s="95"/>
      <c r="Q75" s="84"/>
      <c r="R75" s="18"/>
    </row>
    <row r="76" spans="1:1021" ht="15" customHeight="1">
      <c r="A76" s="10">
        <v>64</v>
      </c>
      <c r="B76" s="21" t="s">
        <v>77</v>
      </c>
      <c r="C76" s="14" t="s">
        <v>19</v>
      </c>
      <c r="D76" s="10"/>
      <c r="E76" s="21" t="s">
        <v>78</v>
      </c>
      <c r="F76" s="23"/>
      <c r="G76" s="19" t="s">
        <v>22</v>
      </c>
      <c r="H76" s="92">
        <v>5</v>
      </c>
      <c r="I76" s="87"/>
      <c r="J76" s="87"/>
      <c r="K76" s="87"/>
      <c r="L76" s="87"/>
      <c r="M76" s="87">
        <f t="shared" ref="M76:M78" si="11">K76-L76</f>
        <v>0</v>
      </c>
      <c r="N76" s="146">
        <v>28</v>
      </c>
      <c r="O76" s="147">
        <f>21359.31+8251.48+52867.8</f>
        <v>82478.59</v>
      </c>
      <c r="P76" s="147">
        <f>21359.31+8251.48+52867.8</f>
        <v>82478.59</v>
      </c>
      <c r="Q76" s="90">
        <f t="shared" ref="Q76:Q78" si="12">O76-P76</f>
        <v>0</v>
      </c>
      <c r="R76" s="20"/>
      <c r="S76" s="20"/>
      <c r="U76" s="20"/>
    </row>
    <row r="77" spans="1:1021" ht="15" customHeight="1">
      <c r="A77" s="10">
        <v>65</v>
      </c>
      <c r="B77" s="21" t="s">
        <v>79</v>
      </c>
      <c r="C77" s="14"/>
      <c r="D77" s="10"/>
      <c r="E77" s="21"/>
      <c r="F77" s="23"/>
      <c r="G77" s="19" t="s">
        <v>22</v>
      </c>
      <c r="H77" s="92"/>
      <c r="I77" s="87"/>
      <c r="J77" s="87"/>
      <c r="K77" s="87"/>
      <c r="L77" s="87"/>
      <c r="M77" s="87">
        <f t="shared" si="11"/>
        <v>0</v>
      </c>
      <c r="N77" s="146"/>
      <c r="O77" s="146"/>
      <c r="P77" s="146"/>
      <c r="Q77" s="90">
        <f t="shared" si="12"/>
        <v>0</v>
      </c>
      <c r="R77" s="20"/>
      <c r="S77" s="20"/>
      <c r="U77" s="20"/>
    </row>
    <row r="78" spans="1:1021" s="3" customFormat="1" ht="15" customHeight="1">
      <c r="A78" s="10">
        <v>66</v>
      </c>
      <c r="B78" s="21" t="s">
        <v>80</v>
      </c>
      <c r="C78" s="14" t="s">
        <v>19</v>
      </c>
      <c r="D78" s="10"/>
      <c r="E78" s="21" t="s">
        <v>43</v>
      </c>
      <c r="F78" s="23"/>
      <c r="G78" s="19" t="s">
        <v>22</v>
      </c>
      <c r="H78" s="92">
        <v>2</v>
      </c>
      <c r="I78" s="87"/>
      <c r="J78" s="87"/>
      <c r="K78" s="87"/>
      <c r="L78" s="87"/>
      <c r="M78" s="87">
        <f t="shared" si="11"/>
        <v>0</v>
      </c>
      <c r="N78" s="146">
        <v>4</v>
      </c>
      <c r="O78" s="147">
        <v>4988.75</v>
      </c>
      <c r="P78" s="147">
        <v>4988.75</v>
      </c>
      <c r="Q78" s="90">
        <f t="shared" si="12"/>
        <v>0</v>
      </c>
      <c r="R78" s="20"/>
      <c r="S78" s="20"/>
      <c r="U78" s="20"/>
    </row>
    <row r="79" spans="1:1021" ht="15" hidden="1" customHeight="1">
      <c r="A79" s="10">
        <v>67</v>
      </c>
      <c r="B79" s="21" t="s">
        <v>80</v>
      </c>
      <c r="C79" s="14" t="s">
        <v>19</v>
      </c>
      <c r="D79" s="10"/>
      <c r="E79" s="21" t="s">
        <v>43</v>
      </c>
      <c r="F79" s="22"/>
      <c r="G79" s="19" t="s">
        <v>44</v>
      </c>
      <c r="H79" s="80">
        <v>1</v>
      </c>
      <c r="I79" s="105"/>
      <c r="J79" s="105"/>
      <c r="K79" s="104"/>
      <c r="L79" s="106"/>
      <c r="M79" s="105"/>
      <c r="N79" s="107"/>
      <c r="O79" s="108"/>
      <c r="P79" s="108"/>
      <c r="Q79" s="107"/>
      <c r="R79" s="18"/>
    </row>
    <row r="80" spans="1:1021" s="3" customFormat="1" ht="15" customHeight="1">
      <c r="A80" s="10">
        <v>68</v>
      </c>
      <c r="B80" s="21" t="s">
        <v>81</v>
      </c>
      <c r="C80" s="14" t="s">
        <v>19</v>
      </c>
      <c r="D80" s="10"/>
      <c r="E80" s="21" t="s">
        <v>36</v>
      </c>
      <c r="F80" s="22"/>
      <c r="G80" s="19" t="s">
        <v>22</v>
      </c>
      <c r="H80" s="92">
        <v>4</v>
      </c>
      <c r="I80" s="87"/>
      <c r="J80" s="87"/>
      <c r="K80" s="87"/>
      <c r="L80" s="87"/>
      <c r="M80" s="87">
        <f t="shared" ref="M80:M82" si="13">K80-L80</f>
        <v>0</v>
      </c>
      <c r="N80" s="87"/>
      <c r="O80" s="93"/>
      <c r="P80" s="93"/>
      <c r="Q80" s="90">
        <f t="shared" ref="Q80:Q82" si="14">O80-P80</f>
        <v>0</v>
      </c>
      <c r="R80" s="20"/>
      <c r="S80" s="20"/>
      <c r="U80" s="20"/>
    </row>
    <row r="81" spans="1:21" ht="15" customHeight="1">
      <c r="A81" s="10">
        <v>69</v>
      </c>
      <c r="B81" s="21" t="s">
        <v>82</v>
      </c>
      <c r="C81" s="14" t="s">
        <v>19</v>
      </c>
      <c r="D81" s="10"/>
      <c r="E81" s="21" t="s">
        <v>24</v>
      </c>
      <c r="F81" s="23"/>
      <c r="G81" s="19" t="s">
        <v>22</v>
      </c>
      <c r="H81" s="92">
        <v>2</v>
      </c>
      <c r="I81" s="87"/>
      <c r="J81" s="87"/>
      <c r="K81" s="90"/>
      <c r="L81" s="90"/>
      <c r="M81" s="87">
        <f t="shared" si="13"/>
        <v>0</v>
      </c>
      <c r="N81" s="87">
        <v>9</v>
      </c>
      <c r="O81" s="90">
        <v>12065.88</v>
      </c>
      <c r="P81" s="90">
        <v>12065.88</v>
      </c>
      <c r="Q81" s="90">
        <f t="shared" si="14"/>
        <v>0</v>
      </c>
      <c r="R81" s="20"/>
      <c r="S81" s="20"/>
      <c r="U81" s="20"/>
    </row>
    <row r="82" spans="1:21" ht="15" customHeight="1">
      <c r="A82" s="10">
        <v>70</v>
      </c>
      <c r="B82" s="21" t="s">
        <v>83</v>
      </c>
      <c r="C82" s="14" t="s">
        <v>54</v>
      </c>
      <c r="D82" s="10" t="s">
        <v>69</v>
      </c>
      <c r="E82" s="21" t="s">
        <v>24</v>
      </c>
      <c r="F82" s="23"/>
      <c r="G82" s="19" t="s">
        <v>22</v>
      </c>
      <c r="H82" s="92">
        <v>4</v>
      </c>
      <c r="I82" s="87"/>
      <c r="J82" s="87"/>
      <c r="K82" s="87"/>
      <c r="L82" s="87"/>
      <c r="M82" s="87">
        <f t="shared" si="13"/>
        <v>0</v>
      </c>
      <c r="N82" s="87">
        <v>1</v>
      </c>
      <c r="O82" s="87">
        <v>9471.4599999999991</v>
      </c>
      <c r="P82" s="87">
        <v>9471.4599999999991</v>
      </c>
      <c r="Q82" s="90">
        <f t="shared" si="14"/>
        <v>0</v>
      </c>
      <c r="R82" s="20"/>
      <c r="S82" s="20"/>
      <c r="U82" s="20"/>
    </row>
    <row r="83" spans="1:21" s="3" customFormat="1" ht="15" hidden="1" customHeight="1">
      <c r="A83" s="10">
        <v>71</v>
      </c>
      <c r="B83" s="21" t="s">
        <v>83</v>
      </c>
      <c r="C83" s="14" t="s">
        <v>54</v>
      </c>
      <c r="D83" s="10" t="s">
        <v>69</v>
      </c>
      <c r="E83" s="21" t="s">
        <v>24</v>
      </c>
      <c r="F83" s="22"/>
      <c r="G83" s="19" t="s">
        <v>25</v>
      </c>
      <c r="H83" s="80">
        <v>1</v>
      </c>
      <c r="I83" s="84"/>
      <c r="J83" s="84"/>
      <c r="K83" s="94"/>
      <c r="L83" s="94"/>
      <c r="M83" s="84"/>
      <c r="N83" s="84"/>
      <c r="O83" s="95"/>
      <c r="P83" s="95"/>
      <c r="Q83" s="84"/>
    </row>
    <row r="84" spans="1:21" s="3" customFormat="1" ht="15" hidden="1" customHeight="1">
      <c r="A84" s="10">
        <v>72</v>
      </c>
      <c r="B84" s="29" t="s">
        <v>84</v>
      </c>
      <c r="C84" s="14" t="s">
        <v>19</v>
      </c>
      <c r="D84" s="10"/>
      <c r="E84" s="21" t="s">
        <v>85</v>
      </c>
      <c r="F84" s="22"/>
      <c r="G84" s="19" t="s">
        <v>47</v>
      </c>
      <c r="H84" s="80">
        <v>2</v>
      </c>
      <c r="I84" s="84"/>
      <c r="J84" s="84"/>
      <c r="K84" s="84"/>
      <c r="L84" s="84"/>
      <c r="M84" s="84"/>
      <c r="N84" s="84">
        <v>4</v>
      </c>
      <c r="O84" s="95">
        <v>16064.8</v>
      </c>
      <c r="P84" s="95">
        <v>16064.8</v>
      </c>
      <c r="Q84" s="84">
        <v>0</v>
      </c>
    </row>
    <row r="85" spans="1:21" s="3" customFormat="1" ht="15" customHeight="1">
      <c r="A85" s="10">
        <v>73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22</v>
      </c>
      <c r="H85" s="92">
        <v>23</v>
      </c>
      <c r="I85" s="87">
        <v>15</v>
      </c>
      <c r="J85" s="87">
        <v>15</v>
      </c>
      <c r="K85" s="87">
        <v>24383.45</v>
      </c>
      <c r="L85" s="87">
        <v>24383.45</v>
      </c>
      <c r="M85" s="87">
        <f t="shared" ref="M85:M86" si="15">K85-L85</f>
        <v>0</v>
      </c>
      <c r="N85" s="87">
        <v>9</v>
      </c>
      <c r="O85" s="87">
        <v>11082.75</v>
      </c>
      <c r="P85" s="87">
        <v>11082.75</v>
      </c>
      <c r="Q85" s="90">
        <f t="shared" ref="Q85:Q86" si="16">O85-P85</f>
        <v>0</v>
      </c>
      <c r="R85" s="20"/>
      <c r="S85" s="20"/>
      <c r="U85" s="20"/>
    </row>
    <row r="86" spans="1:21" s="3" customFormat="1" ht="15" customHeight="1">
      <c r="A86" s="10">
        <v>74</v>
      </c>
      <c r="B86" s="21" t="s">
        <v>86</v>
      </c>
      <c r="C86" s="14" t="s">
        <v>19</v>
      </c>
      <c r="D86" s="10"/>
      <c r="E86" s="21" t="s">
        <v>24</v>
      </c>
      <c r="F86" s="23"/>
      <c r="G86" s="19" t="s">
        <v>22</v>
      </c>
      <c r="H86" s="92">
        <v>3</v>
      </c>
      <c r="I86" s="87"/>
      <c r="J86" s="87"/>
      <c r="K86" s="90"/>
      <c r="L86" s="90"/>
      <c r="M86" s="87">
        <f t="shared" si="15"/>
        <v>0</v>
      </c>
      <c r="N86" s="87"/>
      <c r="O86" s="87"/>
      <c r="P86" s="87"/>
      <c r="Q86" s="90">
        <f t="shared" si="16"/>
        <v>0</v>
      </c>
      <c r="R86" s="20"/>
      <c r="S86" s="20"/>
      <c r="U86" s="20"/>
    </row>
    <row r="87" spans="1:21" s="3" customFormat="1" ht="15" hidden="1" customHeight="1">
      <c r="A87" s="10">
        <v>75</v>
      </c>
      <c r="B87" s="21" t="s">
        <v>87</v>
      </c>
      <c r="C87" s="14" t="s">
        <v>19</v>
      </c>
      <c r="D87" s="10"/>
      <c r="E87" s="21" t="s">
        <v>24</v>
      </c>
      <c r="F87" s="22" t="s">
        <v>88</v>
      </c>
      <c r="G87" s="19" t="s">
        <v>25</v>
      </c>
      <c r="H87" s="80"/>
      <c r="I87" s="104"/>
      <c r="J87" s="104"/>
      <c r="K87" s="104"/>
      <c r="L87" s="104"/>
      <c r="M87" s="104"/>
      <c r="N87" s="104"/>
      <c r="O87" s="104"/>
      <c r="P87" s="104"/>
      <c r="Q87" s="104"/>
      <c r="R87" s="18"/>
    </row>
    <row r="88" spans="1:21" s="3" customFormat="1" ht="15" hidden="1" customHeight="1">
      <c r="A88" s="10">
        <v>76</v>
      </c>
      <c r="B88" s="21" t="s">
        <v>89</v>
      </c>
      <c r="C88" s="14"/>
      <c r="D88" s="10"/>
      <c r="E88" s="21"/>
      <c r="F88" s="23"/>
      <c r="G88" s="19"/>
      <c r="H88" s="92"/>
      <c r="I88" s="87"/>
      <c r="J88" s="87"/>
      <c r="K88" s="87"/>
      <c r="L88" s="87"/>
      <c r="M88" s="87"/>
      <c r="N88" s="87"/>
      <c r="O88" s="93"/>
      <c r="P88" s="93"/>
      <c r="Q88" s="90"/>
    </row>
    <row r="89" spans="1:21" s="3" customFormat="1" ht="15" hidden="1" customHeight="1">
      <c r="A89" s="10">
        <v>77</v>
      </c>
      <c r="B89" s="21" t="s">
        <v>89</v>
      </c>
      <c r="C89" s="14"/>
      <c r="D89" s="10"/>
      <c r="E89" s="21"/>
      <c r="F89" s="23"/>
      <c r="G89" s="19" t="s">
        <v>25</v>
      </c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78</v>
      </c>
      <c r="B90" s="21" t="s">
        <v>90</v>
      </c>
      <c r="C90" s="14" t="s">
        <v>38</v>
      </c>
      <c r="D90" s="10"/>
      <c r="E90" s="21" t="s">
        <v>24</v>
      </c>
      <c r="F90" s="23"/>
      <c r="G90" s="19" t="s">
        <v>22</v>
      </c>
      <c r="H90" s="92">
        <v>6</v>
      </c>
      <c r="I90" s="87"/>
      <c r="J90" s="87"/>
      <c r="K90" s="87"/>
      <c r="L90" s="87"/>
      <c r="M90" s="87">
        <f t="shared" ref="M90:M91" si="17">K90-L90</f>
        <v>0</v>
      </c>
      <c r="N90" s="87"/>
      <c r="O90" s="93"/>
      <c r="P90" s="93"/>
      <c r="Q90" s="90">
        <f t="shared" ref="Q90:Q91" si="18">O90-P90</f>
        <v>0</v>
      </c>
      <c r="R90" s="20"/>
      <c r="S90" s="20"/>
      <c r="U90" s="20"/>
    </row>
    <row r="91" spans="1:21" s="3" customFormat="1" ht="15" customHeight="1">
      <c r="A91" s="10">
        <v>79</v>
      </c>
      <c r="B91" s="21" t="s">
        <v>91</v>
      </c>
      <c r="C91" s="14" t="s">
        <v>19</v>
      </c>
      <c r="D91" s="10"/>
      <c r="E91" s="21" t="s">
        <v>24</v>
      </c>
      <c r="F91" s="23"/>
      <c r="G91" s="19" t="s">
        <v>22</v>
      </c>
      <c r="H91" s="92">
        <v>1</v>
      </c>
      <c r="I91" s="87"/>
      <c r="J91" s="87"/>
      <c r="K91" s="87"/>
      <c r="L91" s="87"/>
      <c r="M91" s="87">
        <f t="shared" si="17"/>
        <v>0</v>
      </c>
      <c r="N91" s="87"/>
      <c r="O91" s="93"/>
      <c r="P91" s="93"/>
      <c r="Q91" s="90">
        <f t="shared" si="18"/>
        <v>0</v>
      </c>
      <c r="R91" s="20"/>
      <c r="S91" s="20"/>
      <c r="U91" s="20"/>
    </row>
    <row r="92" spans="1:21" s="3" customFormat="1" ht="15" hidden="1" customHeight="1">
      <c r="A92" s="10">
        <v>80</v>
      </c>
      <c r="B92" s="29" t="s">
        <v>91</v>
      </c>
      <c r="C92" s="14"/>
      <c r="D92" s="10"/>
      <c r="E92" s="21"/>
      <c r="F92" s="22"/>
      <c r="G92" s="19" t="s">
        <v>25</v>
      </c>
      <c r="H92" s="80"/>
      <c r="I92" s="84"/>
      <c r="J92" s="84"/>
      <c r="K92" s="84"/>
      <c r="L92" s="84"/>
      <c r="M92" s="84"/>
      <c r="N92" s="142"/>
      <c r="O92" s="148"/>
      <c r="P92" s="142"/>
      <c r="Q92" s="84"/>
    </row>
    <row r="93" spans="1:21" s="3" customFormat="1" ht="15" hidden="1" customHeight="1">
      <c r="A93" s="10">
        <v>81</v>
      </c>
      <c r="B93" s="29" t="s">
        <v>92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8"/>
      <c r="Q93" s="84"/>
      <c r="R93" s="18"/>
    </row>
    <row r="94" spans="1:21" s="3" customFormat="1" ht="15" customHeight="1">
      <c r="A94" s="10">
        <v>82</v>
      </c>
      <c r="B94" s="21" t="s">
        <v>93</v>
      </c>
      <c r="C94" s="14" t="s">
        <v>19</v>
      </c>
      <c r="D94" s="10"/>
      <c r="E94" s="21" t="s">
        <v>24</v>
      </c>
      <c r="F94" s="23"/>
      <c r="G94" s="19" t="s">
        <v>22</v>
      </c>
      <c r="H94" s="92"/>
      <c r="I94" s="87"/>
      <c r="J94" s="87"/>
      <c r="K94" s="90"/>
      <c r="L94" s="90"/>
      <c r="M94" s="87">
        <f t="shared" ref="M94:M97" si="19">K94-L94</f>
        <v>0</v>
      </c>
      <c r="N94" s="87"/>
      <c r="O94" s="93"/>
      <c r="P94" s="93"/>
      <c r="Q94" s="90">
        <f t="shared" ref="Q94:Q97" si="20">O94-P94</f>
        <v>0</v>
      </c>
      <c r="R94" s="20"/>
      <c r="S94" s="20"/>
      <c r="U94" s="20"/>
    </row>
    <row r="95" spans="1:21" s="3" customFormat="1" ht="15" customHeight="1">
      <c r="A95" s="10">
        <v>83</v>
      </c>
      <c r="B95" s="21" t="s">
        <v>94</v>
      </c>
      <c r="C95" s="14" t="s">
        <v>19</v>
      </c>
      <c r="D95" s="10"/>
      <c r="E95" s="35" t="s">
        <v>78</v>
      </c>
      <c r="F95" s="23"/>
      <c r="G95" s="19" t="s">
        <v>22</v>
      </c>
      <c r="H95" s="92"/>
      <c r="I95" s="87"/>
      <c r="J95" s="87"/>
      <c r="K95" s="87"/>
      <c r="L95" s="87"/>
      <c r="M95" s="87">
        <f t="shared" si="19"/>
        <v>0</v>
      </c>
      <c r="N95" s="87"/>
      <c r="O95" s="93"/>
      <c r="P95" s="93"/>
      <c r="Q95" s="90">
        <f t="shared" si="20"/>
        <v>0</v>
      </c>
      <c r="R95" s="20"/>
      <c r="S95" s="20"/>
      <c r="U95" s="20"/>
    </row>
    <row r="96" spans="1:21" s="3" customFormat="1" ht="15" customHeight="1">
      <c r="A96" s="10">
        <v>84</v>
      </c>
      <c r="B96" s="21" t="s">
        <v>95</v>
      </c>
      <c r="C96" s="14" t="s">
        <v>19</v>
      </c>
      <c r="D96" s="10"/>
      <c r="E96" s="35" t="s">
        <v>24</v>
      </c>
      <c r="F96" s="22"/>
      <c r="G96" s="19" t="s">
        <v>22</v>
      </c>
      <c r="H96" s="92"/>
      <c r="I96" s="87"/>
      <c r="J96" s="87"/>
      <c r="K96" s="87"/>
      <c r="L96" s="87"/>
      <c r="M96" s="87">
        <f t="shared" si="19"/>
        <v>0</v>
      </c>
      <c r="N96" s="87"/>
      <c r="O96" s="93"/>
      <c r="P96" s="93"/>
      <c r="Q96" s="90">
        <f t="shared" si="20"/>
        <v>0</v>
      </c>
      <c r="R96" s="20"/>
      <c r="S96" s="20"/>
      <c r="U96" s="20"/>
    </row>
    <row r="97" spans="1:1021" s="3" customFormat="1" ht="15" customHeight="1">
      <c r="A97" s="10">
        <v>85</v>
      </c>
      <c r="B97" s="21" t="s">
        <v>96</v>
      </c>
      <c r="C97" s="14" t="s">
        <v>19</v>
      </c>
      <c r="D97" s="10"/>
      <c r="E97" s="35" t="s">
        <v>24</v>
      </c>
      <c r="F97" s="23"/>
      <c r="G97" s="19" t="s">
        <v>22</v>
      </c>
      <c r="H97" s="92">
        <v>5</v>
      </c>
      <c r="I97" s="87"/>
      <c r="J97" s="87"/>
      <c r="K97" s="87"/>
      <c r="L97" s="87"/>
      <c r="M97" s="87">
        <f t="shared" si="19"/>
        <v>0</v>
      </c>
      <c r="N97" s="87"/>
      <c r="O97" s="93"/>
      <c r="P97" s="93"/>
      <c r="Q97" s="90">
        <f t="shared" si="20"/>
        <v>0</v>
      </c>
      <c r="R97" s="20"/>
      <c r="S97" s="20"/>
      <c r="U97" s="20"/>
    </row>
    <row r="98" spans="1:1021" s="3" customFormat="1" ht="15" hidden="1" customHeight="1">
      <c r="A98" s="10">
        <v>86</v>
      </c>
      <c r="B98" s="29" t="s">
        <v>97</v>
      </c>
      <c r="C98" s="14"/>
      <c r="D98" s="10"/>
      <c r="E98" s="21"/>
      <c r="F98" s="22"/>
      <c r="G98" s="19" t="s">
        <v>25</v>
      </c>
      <c r="H98" s="80">
        <v>2</v>
      </c>
      <c r="I98" s="84"/>
      <c r="J98" s="84"/>
      <c r="K98" s="138"/>
      <c r="L98" s="138"/>
      <c r="M98" s="84"/>
      <c r="N98" s="84"/>
      <c r="O98" s="95"/>
      <c r="P98" s="95"/>
      <c r="Q98" s="84"/>
    </row>
    <row r="99" spans="1:1021" s="3" customFormat="1" ht="15" customHeight="1">
      <c r="A99" s="10">
        <v>87</v>
      </c>
      <c r="B99" s="21" t="s">
        <v>98</v>
      </c>
      <c r="C99" s="14" t="s">
        <v>19</v>
      </c>
      <c r="D99" s="10"/>
      <c r="E99" s="21" t="s">
        <v>46</v>
      </c>
      <c r="F99" s="23"/>
      <c r="G99" s="19" t="s">
        <v>22</v>
      </c>
      <c r="H99" s="92">
        <v>2</v>
      </c>
      <c r="I99" s="87"/>
      <c r="J99" s="87"/>
      <c r="K99" s="87"/>
      <c r="L99" s="87"/>
      <c r="M99" s="87">
        <f t="shared" ref="M99:M100" si="21">K99-L99</f>
        <v>0</v>
      </c>
      <c r="N99" s="87">
        <v>3</v>
      </c>
      <c r="O99" s="93">
        <v>3225.52</v>
      </c>
      <c r="P99" s="93">
        <v>3225.52</v>
      </c>
      <c r="Q99" s="90">
        <f t="shared" ref="Q99:Q100" si="22">O99-P99</f>
        <v>0</v>
      </c>
      <c r="R99" s="20"/>
      <c r="S99" s="20"/>
      <c r="U99" s="20"/>
    </row>
    <row r="100" spans="1:1021" s="3" customFormat="1" ht="15" customHeight="1">
      <c r="A100" s="10">
        <v>88</v>
      </c>
      <c r="B100" s="21" t="s">
        <v>99</v>
      </c>
      <c r="C100" s="14" t="s">
        <v>19</v>
      </c>
      <c r="D100" s="10"/>
      <c r="E100" s="21" t="s">
        <v>20</v>
      </c>
      <c r="F100" s="23"/>
      <c r="G100" s="19" t="s">
        <v>22</v>
      </c>
      <c r="H100" s="116">
        <v>1</v>
      </c>
      <c r="I100" s="123"/>
      <c r="J100" s="123"/>
      <c r="K100" s="149"/>
      <c r="L100" s="149"/>
      <c r="M100" s="87">
        <f t="shared" si="21"/>
        <v>0</v>
      </c>
      <c r="N100" s="123">
        <v>22</v>
      </c>
      <c r="O100" s="124">
        <f>8395.23+2535.31+31117.14</f>
        <v>42047.68</v>
      </c>
      <c r="P100" s="124">
        <f>8395.23+2535.31+31117.14</f>
        <v>42047.68</v>
      </c>
      <c r="Q100" s="90">
        <f t="shared" si="22"/>
        <v>0</v>
      </c>
      <c r="R100" s="20"/>
      <c r="S100" s="20"/>
      <c r="U100" s="20"/>
    </row>
    <row r="101" spans="1:1021" s="3" customFormat="1" ht="15" hidden="1" customHeight="1">
      <c r="A101" s="10">
        <v>89</v>
      </c>
      <c r="B101" s="21" t="s">
        <v>99</v>
      </c>
      <c r="C101" s="14" t="s">
        <v>19</v>
      </c>
      <c r="D101" s="10"/>
      <c r="E101" s="21" t="s">
        <v>20</v>
      </c>
      <c r="F101" s="22"/>
      <c r="G101" s="19" t="s">
        <v>21</v>
      </c>
      <c r="H101" s="80">
        <v>1</v>
      </c>
      <c r="I101" s="115"/>
      <c r="J101" s="127"/>
      <c r="K101" s="143"/>
      <c r="L101" s="143"/>
      <c r="M101" s="127"/>
      <c r="N101" s="83"/>
      <c r="O101" s="83"/>
      <c r="P101" s="83"/>
      <c r="Q101" s="84"/>
    </row>
    <row r="102" spans="1:1021" s="3" customFormat="1" ht="15" hidden="1" customHeight="1">
      <c r="A102" s="10">
        <v>90</v>
      </c>
      <c r="B102" s="29" t="s">
        <v>99</v>
      </c>
      <c r="C102" s="14"/>
      <c r="D102" s="10"/>
      <c r="E102" s="21"/>
      <c r="F102" s="22"/>
      <c r="G102" s="19" t="s">
        <v>47</v>
      </c>
      <c r="H102" s="80"/>
      <c r="I102" s="84"/>
      <c r="J102" s="84"/>
      <c r="K102" s="84"/>
      <c r="L102" s="84"/>
      <c r="M102" s="84"/>
      <c r="N102" s="84"/>
      <c r="O102" s="95"/>
      <c r="P102" s="95"/>
      <c r="Q102" s="150"/>
    </row>
    <row r="103" spans="1:1021" s="3" customFormat="1" ht="15" customHeight="1">
      <c r="A103" s="10">
        <v>91</v>
      </c>
      <c r="B103" s="21" t="s">
        <v>100</v>
      </c>
      <c r="C103" s="14" t="s">
        <v>19</v>
      </c>
      <c r="D103" s="10"/>
      <c r="E103" s="21" t="s">
        <v>24</v>
      </c>
      <c r="F103" s="23"/>
      <c r="G103" s="19" t="s">
        <v>22</v>
      </c>
      <c r="H103" s="92"/>
      <c r="I103" s="87"/>
      <c r="J103" s="87"/>
      <c r="K103" s="90"/>
      <c r="L103" s="90"/>
      <c r="M103" s="87">
        <f t="shared" ref="M103:M104" si="23">K103-L103</f>
        <v>0</v>
      </c>
      <c r="N103" s="87"/>
      <c r="O103" s="93"/>
      <c r="P103" s="93"/>
      <c r="Q103" s="90">
        <f t="shared" ref="Q103:Q104" si="24">O103-P103</f>
        <v>0</v>
      </c>
      <c r="R103" s="20"/>
      <c r="S103" s="20"/>
      <c r="U103" s="20"/>
    </row>
    <row r="104" spans="1:1021" s="3" customFormat="1" ht="15" customHeight="1">
      <c r="A104" s="10">
        <v>92</v>
      </c>
      <c r="B104" s="29" t="s">
        <v>101</v>
      </c>
      <c r="C104" s="14" t="s">
        <v>19</v>
      </c>
      <c r="D104" s="10"/>
      <c r="E104" s="21" t="s">
        <v>24</v>
      </c>
      <c r="F104" s="23"/>
      <c r="G104" s="19" t="s">
        <v>22</v>
      </c>
      <c r="H104" s="92">
        <v>2</v>
      </c>
      <c r="I104" s="87"/>
      <c r="J104" s="87"/>
      <c r="K104" s="90"/>
      <c r="L104" s="90"/>
      <c r="M104" s="87">
        <f t="shared" si="23"/>
        <v>0</v>
      </c>
      <c r="N104" s="87"/>
      <c r="O104" s="93"/>
      <c r="P104" s="93"/>
      <c r="Q104" s="90">
        <f t="shared" si="24"/>
        <v>0</v>
      </c>
      <c r="R104" s="20"/>
      <c r="S104" s="20"/>
      <c r="U104" s="20"/>
    </row>
    <row r="105" spans="1:1021" s="3" customFormat="1" ht="15" hidden="1" customHeight="1">
      <c r="A105" s="10"/>
      <c r="B105" s="29" t="s">
        <v>249</v>
      </c>
      <c r="C105" s="14"/>
      <c r="D105" s="10"/>
      <c r="E105" s="21"/>
      <c r="F105" s="23"/>
      <c r="G105" s="19" t="s">
        <v>25</v>
      </c>
      <c r="H105" s="92">
        <v>1</v>
      </c>
      <c r="I105" s="87"/>
      <c r="J105" s="87"/>
      <c r="K105" s="90"/>
      <c r="L105" s="90"/>
      <c r="M105" s="87"/>
      <c r="N105" s="87"/>
      <c r="O105" s="93"/>
      <c r="P105" s="93"/>
      <c r="Q105" s="90"/>
      <c r="R105" s="20"/>
      <c r="S105" s="20"/>
      <c r="U105" s="20"/>
    </row>
    <row r="106" spans="1:1021" s="3" customFormat="1" ht="15" hidden="1" customHeight="1">
      <c r="A106" s="10">
        <v>93</v>
      </c>
      <c r="B106" s="29" t="s">
        <v>101</v>
      </c>
      <c r="C106" s="14" t="s">
        <v>19</v>
      </c>
      <c r="D106" s="10"/>
      <c r="E106" s="21" t="s">
        <v>24</v>
      </c>
      <c r="F106" s="22"/>
      <c r="G106" s="19" t="s">
        <v>25</v>
      </c>
      <c r="H106" s="80">
        <v>1</v>
      </c>
      <c r="I106" s="84"/>
      <c r="J106" s="84"/>
      <c r="K106" s="84"/>
      <c r="L106" s="84"/>
      <c r="M106" s="84"/>
      <c r="N106" s="84"/>
      <c r="O106" s="95"/>
      <c r="P106" s="95"/>
      <c r="Q106" s="84"/>
    </row>
    <row r="107" spans="1:1021" s="3" customFormat="1" ht="15" customHeight="1">
      <c r="A107" s="10">
        <v>94</v>
      </c>
      <c r="B107" s="29" t="s">
        <v>102</v>
      </c>
      <c r="C107" s="14"/>
      <c r="D107" s="10"/>
      <c r="E107" s="21"/>
      <c r="F107" s="22"/>
      <c r="G107" s="19" t="s">
        <v>22</v>
      </c>
      <c r="H107" s="92"/>
      <c r="I107" s="87"/>
      <c r="J107" s="87"/>
      <c r="K107" s="87"/>
      <c r="L107" s="87"/>
      <c r="M107" s="87">
        <f>K107-L107</f>
        <v>0</v>
      </c>
      <c r="N107" s="146"/>
      <c r="O107" s="146"/>
      <c r="P107" s="146"/>
      <c r="Q107" s="90">
        <f>O107-P107</f>
        <v>0</v>
      </c>
      <c r="R107" s="20"/>
      <c r="S107" s="20"/>
      <c r="U107" s="20"/>
    </row>
    <row r="108" spans="1:1021" s="3" customFormat="1" ht="15" hidden="1" customHeight="1">
      <c r="A108" s="10">
        <v>95</v>
      </c>
      <c r="B108" s="29" t="s">
        <v>103</v>
      </c>
      <c r="C108" s="14"/>
      <c r="D108" s="10"/>
      <c r="E108" s="21"/>
      <c r="F108" s="22"/>
      <c r="G108" s="19" t="s">
        <v>25</v>
      </c>
      <c r="H108" s="92"/>
      <c r="I108" s="87"/>
      <c r="J108" s="87"/>
      <c r="K108" s="87"/>
      <c r="L108" s="87"/>
      <c r="M108" s="87"/>
      <c r="N108" s="146"/>
      <c r="O108" s="147"/>
      <c r="P108" s="147"/>
      <c r="Q108" s="90"/>
      <c r="R108" s="18"/>
    </row>
    <row r="109" spans="1:1021" s="3" customFormat="1" ht="15" hidden="1" customHeight="1">
      <c r="A109" s="10">
        <v>96</v>
      </c>
      <c r="B109" s="21" t="s">
        <v>102</v>
      </c>
      <c r="C109" s="14"/>
      <c r="D109" s="10"/>
      <c r="E109" s="21"/>
      <c r="F109" s="22"/>
      <c r="G109" s="19" t="s">
        <v>25</v>
      </c>
      <c r="H109" s="80"/>
      <c r="I109" s="104"/>
      <c r="J109" s="104"/>
      <c r="K109" s="104"/>
      <c r="L109" s="104"/>
      <c r="M109" s="104"/>
      <c r="N109" s="104"/>
      <c r="O109" s="121"/>
      <c r="P109" s="121"/>
      <c r="Q109" s="104"/>
    </row>
    <row r="110" spans="1:1021" s="18" customFormat="1" ht="15" customHeight="1">
      <c r="A110" s="10">
        <v>97</v>
      </c>
      <c r="B110" s="36" t="s">
        <v>104</v>
      </c>
      <c r="C110" s="14"/>
      <c r="D110" s="38"/>
      <c r="E110" s="21"/>
      <c r="F110" s="23"/>
      <c r="G110" s="19" t="s">
        <v>22</v>
      </c>
      <c r="H110" s="151">
        <v>4</v>
      </c>
      <c r="I110" s="146"/>
      <c r="J110" s="146"/>
      <c r="K110" s="146"/>
      <c r="L110" s="146"/>
      <c r="M110" s="87">
        <f>K110-L110</f>
        <v>0</v>
      </c>
      <c r="N110" s="146"/>
      <c r="O110" s="147"/>
      <c r="P110" s="147"/>
      <c r="Q110" s="90">
        <f>O110-P110</f>
        <v>0</v>
      </c>
      <c r="R110" s="20"/>
      <c r="S110" s="20"/>
      <c r="T110" s="3"/>
      <c r="U110" s="20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</row>
    <row r="111" spans="1:1021" s="3" customFormat="1" ht="15" hidden="1" customHeight="1">
      <c r="A111" s="10">
        <v>98</v>
      </c>
      <c r="B111" s="21" t="s">
        <v>104</v>
      </c>
      <c r="C111" s="14"/>
      <c r="D111" s="10"/>
      <c r="E111" s="21"/>
      <c r="F111" s="22"/>
      <c r="G111" s="19" t="s">
        <v>25</v>
      </c>
      <c r="H111" s="80">
        <v>3</v>
      </c>
      <c r="I111" s="84"/>
      <c r="J111" s="84"/>
      <c r="K111" s="138"/>
      <c r="L111" s="138"/>
      <c r="M111" s="84"/>
      <c r="N111" s="84"/>
      <c r="O111" s="95"/>
      <c r="P111" s="95"/>
      <c r="Q111" s="138"/>
      <c r="R111" s="18"/>
    </row>
    <row r="112" spans="1:1021" s="3" customFormat="1" ht="15" customHeight="1">
      <c r="A112" s="10">
        <v>99</v>
      </c>
      <c r="B112" s="21" t="s">
        <v>105</v>
      </c>
      <c r="C112" s="14" t="s">
        <v>19</v>
      </c>
      <c r="D112" s="10"/>
      <c r="E112" s="21" t="s">
        <v>24</v>
      </c>
      <c r="F112" s="22"/>
      <c r="G112" s="19" t="s">
        <v>22</v>
      </c>
      <c r="H112" s="92">
        <v>4</v>
      </c>
      <c r="I112" s="87"/>
      <c r="J112" s="87"/>
      <c r="K112" s="90"/>
      <c r="L112" s="90"/>
      <c r="M112" s="87">
        <f>K112-L112</f>
        <v>0</v>
      </c>
      <c r="N112" s="87"/>
      <c r="O112" s="93"/>
      <c r="P112" s="93"/>
      <c r="Q112" s="90">
        <f>O112-P112</f>
        <v>0</v>
      </c>
      <c r="R112" s="20"/>
      <c r="S112" s="20"/>
      <c r="U112" s="20"/>
    </row>
    <row r="113" spans="1:1021" s="3" customFormat="1" ht="15" hidden="1" customHeight="1">
      <c r="A113" s="10">
        <v>100</v>
      </c>
      <c r="B113" s="21" t="s">
        <v>105</v>
      </c>
      <c r="C113" s="14" t="s">
        <v>19</v>
      </c>
      <c r="D113" s="10"/>
      <c r="E113" s="21" t="s">
        <v>24</v>
      </c>
      <c r="F113" s="22"/>
      <c r="G113" s="19" t="s">
        <v>25</v>
      </c>
      <c r="H113" s="80"/>
      <c r="I113" s="104"/>
      <c r="J113" s="104"/>
      <c r="K113" s="104"/>
      <c r="L113" s="104"/>
      <c r="M113" s="104"/>
      <c r="N113" s="104"/>
      <c r="O113" s="121"/>
      <c r="P113" s="121"/>
      <c r="Q113" s="104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8"/>
      <c r="ALB113" s="18"/>
      <c r="ALC113" s="18"/>
      <c r="ALD113" s="18"/>
      <c r="ALE113" s="18"/>
      <c r="ALF113" s="18"/>
      <c r="ALG113" s="18"/>
      <c r="ALH113" s="18"/>
      <c r="ALI113" s="18"/>
      <c r="ALJ113" s="18"/>
      <c r="ALK113" s="18"/>
      <c r="ALL113" s="18"/>
      <c r="ALM113" s="18"/>
      <c r="ALN113" s="18"/>
      <c r="ALO113" s="18"/>
      <c r="ALP113" s="18"/>
      <c r="ALQ113" s="18"/>
      <c r="ALR113" s="18"/>
      <c r="ALS113" s="18"/>
      <c r="ALT113" s="18"/>
      <c r="ALU113" s="18"/>
      <c r="ALV113" s="18"/>
      <c r="ALW113" s="18"/>
      <c r="ALX113" s="18"/>
      <c r="ALY113" s="18"/>
      <c r="ALZ113" s="18"/>
      <c r="AMA113" s="18"/>
      <c r="AMB113" s="18"/>
      <c r="AMC113" s="18"/>
      <c r="AMD113" s="18"/>
      <c r="AME113" s="18"/>
      <c r="AMF113" s="18"/>
      <c r="AMG113" s="18"/>
    </row>
    <row r="114" spans="1:1021" s="3" customFormat="1" ht="15" customHeight="1">
      <c r="A114" s="10">
        <v>101</v>
      </c>
      <c r="B114" s="21" t="s">
        <v>106</v>
      </c>
      <c r="C114" s="14" t="s">
        <v>19</v>
      </c>
      <c r="D114" s="10"/>
      <c r="E114" s="21" t="s">
        <v>24</v>
      </c>
      <c r="F114" s="23"/>
      <c r="G114" s="19" t="s">
        <v>22</v>
      </c>
      <c r="H114" s="92">
        <v>2</v>
      </c>
      <c r="I114" s="87"/>
      <c r="J114" s="87"/>
      <c r="K114" s="87"/>
      <c r="L114" s="87"/>
      <c r="M114" s="87">
        <f>K114-L114</f>
        <v>0</v>
      </c>
      <c r="N114" s="87">
        <v>1</v>
      </c>
      <c r="O114" s="93">
        <v>1036.96</v>
      </c>
      <c r="P114" s="93">
        <v>1036.96</v>
      </c>
      <c r="Q114" s="90">
        <f>O114-P114</f>
        <v>0</v>
      </c>
      <c r="R114" s="20"/>
      <c r="S114" s="20"/>
      <c r="U114" s="20"/>
    </row>
    <row r="115" spans="1:1021" s="3" customFormat="1" ht="15" hidden="1" customHeight="1">
      <c r="A115" s="10">
        <v>102</v>
      </c>
      <c r="B115" s="21" t="s">
        <v>107</v>
      </c>
      <c r="C115" s="14" t="s">
        <v>19</v>
      </c>
      <c r="D115" s="10"/>
      <c r="E115" s="21" t="s">
        <v>24</v>
      </c>
      <c r="F115" s="22"/>
      <c r="G115" s="19" t="s">
        <v>25</v>
      </c>
      <c r="H115" s="96"/>
      <c r="I115" s="97"/>
      <c r="J115" s="97"/>
      <c r="K115" s="97"/>
      <c r="L115" s="97"/>
      <c r="M115" s="84"/>
      <c r="N115" s="97"/>
      <c r="O115" s="128"/>
      <c r="P115" s="128"/>
      <c r="Q115" s="84"/>
      <c r="R115" s="18"/>
    </row>
    <row r="116" spans="1:1021" s="3" customFormat="1" ht="15" customHeight="1">
      <c r="A116" s="10">
        <v>103</v>
      </c>
      <c r="B116" s="21" t="s">
        <v>108</v>
      </c>
      <c r="C116" s="14" t="s">
        <v>19</v>
      </c>
      <c r="D116" s="10"/>
      <c r="E116" s="21" t="s">
        <v>20</v>
      </c>
      <c r="F116" s="23"/>
      <c r="G116" s="19" t="s">
        <v>22</v>
      </c>
      <c r="H116" s="92">
        <v>4</v>
      </c>
      <c r="I116" s="87"/>
      <c r="J116" s="87"/>
      <c r="K116" s="87"/>
      <c r="L116" s="87"/>
      <c r="M116" s="87">
        <f>K116-L116</f>
        <v>0</v>
      </c>
      <c r="N116" s="87"/>
      <c r="O116" s="87"/>
      <c r="P116" s="87"/>
      <c r="Q116" s="90">
        <f>O116-P116</f>
        <v>0</v>
      </c>
      <c r="R116" s="20"/>
      <c r="S116" s="20"/>
      <c r="U116" s="20"/>
    </row>
    <row r="117" spans="1:1021" s="3" customFormat="1" ht="15" hidden="1" customHeight="1">
      <c r="A117" s="10">
        <v>104</v>
      </c>
      <c r="B117" s="21" t="s">
        <v>108</v>
      </c>
      <c r="C117" s="14" t="s">
        <v>19</v>
      </c>
      <c r="D117" s="21"/>
      <c r="E117" s="21" t="s">
        <v>20</v>
      </c>
      <c r="F117" s="39"/>
      <c r="G117" s="19" t="s">
        <v>21</v>
      </c>
      <c r="H117" s="96">
        <v>1</v>
      </c>
      <c r="I117" s="152"/>
      <c r="J117" s="152"/>
      <c r="K117" s="153"/>
      <c r="L117" s="153"/>
      <c r="M117" s="115"/>
      <c r="N117" s="84"/>
      <c r="O117" s="95"/>
      <c r="P117" s="95"/>
      <c r="Q117" s="84"/>
      <c r="R117" s="18"/>
    </row>
    <row r="118" spans="1:1021" s="3" customFormat="1" ht="15" customHeight="1">
      <c r="A118" s="10">
        <v>105</v>
      </c>
      <c r="B118" s="21" t="s">
        <v>109</v>
      </c>
      <c r="C118" s="14" t="s">
        <v>19</v>
      </c>
      <c r="D118" s="10"/>
      <c r="E118" s="21" t="s">
        <v>24</v>
      </c>
      <c r="F118" s="22"/>
      <c r="G118" s="19" t="s">
        <v>22</v>
      </c>
      <c r="H118" s="92"/>
      <c r="I118" s="87"/>
      <c r="J118" s="87"/>
      <c r="K118" s="90"/>
      <c r="L118" s="90"/>
      <c r="M118" s="87">
        <f>K118-L118</f>
        <v>0</v>
      </c>
      <c r="N118" s="146">
        <v>5</v>
      </c>
      <c r="O118" s="147">
        <f>3046.97+10133.42</f>
        <v>13180.39</v>
      </c>
      <c r="P118" s="147">
        <f>3046.97+10133.42</f>
        <v>13180.39</v>
      </c>
      <c r="Q118" s="90">
        <f>O118-P118</f>
        <v>0</v>
      </c>
      <c r="R118" s="20"/>
      <c r="S118" s="20"/>
      <c r="U118" s="20"/>
    </row>
    <row r="119" spans="1:1021" s="3" customFormat="1" ht="15" hidden="1" customHeight="1">
      <c r="A119" s="10">
        <v>106</v>
      </c>
      <c r="B119" s="21" t="s">
        <v>109</v>
      </c>
      <c r="C119" s="14" t="s">
        <v>19</v>
      </c>
      <c r="D119" s="10"/>
      <c r="E119" s="21" t="s">
        <v>24</v>
      </c>
      <c r="F119" s="22"/>
      <c r="G119" s="19" t="s">
        <v>25</v>
      </c>
      <c r="H119" s="80"/>
      <c r="I119" s="84"/>
      <c r="J119" s="84"/>
      <c r="K119" s="94"/>
      <c r="L119" s="94"/>
      <c r="M119" s="84"/>
      <c r="N119" s="84"/>
      <c r="O119" s="95"/>
      <c r="P119" s="95"/>
      <c r="Q119" s="84"/>
    </row>
    <row r="120" spans="1:1021" s="3" customFormat="1" ht="15" customHeight="1">
      <c r="A120" s="10">
        <v>107</v>
      </c>
      <c r="B120" s="21" t="s">
        <v>110</v>
      </c>
      <c r="C120" s="14" t="s">
        <v>19</v>
      </c>
      <c r="D120" s="10"/>
      <c r="E120" s="21" t="s">
        <v>111</v>
      </c>
      <c r="F120" s="23"/>
      <c r="G120" s="19" t="s">
        <v>22</v>
      </c>
      <c r="H120" s="92">
        <v>6</v>
      </c>
      <c r="I120" s="87"/>
      <c r="J120" s="87"/>
      <c r="K120" s="90"/>
      <c r="L120" s="90"/>
      <c r="M120" s="87">
        <f>K120-L120</f>
        <v>0</v>
      </c>
      <c r="N120" s="87">
        <v>10</v>
      </c>
      <c r="O120" s="93">
        <v>25314.12</v>
      </c>
      <c r="P120" s="93">
        <v>25314.12</v>
      </c>
      <c r="Q120" s="90">
        <f>O120-P120</f>
        <v>0</v>
      </c>
      <c r="R120" s="20"/>
      <c r="S120" s="20"/>
      <c r="U120" s="20"/>
    </row>
    <row r="121" spans="1:1021" s="3" customFormat="1" ht="15" hidden="1" customHeight="1">
      <c r="A121" s="10">
        <v>108</v>
      </c>
      <c r="B121" s="21" t="s">
        <v>110</v>
      </c>
      <c r="C121" s="14" t="s">
        <v>19</v>
      </c>
      <c r="D121" s="10"/>
      <c r="E121" s="21" t="s">
        <v>111</v>
      </c>
      <c r="F121" s="22"/>
      <c r="G121" s="19" t="s">
        <v>33</v>
      </c>
      <c r="H121" s="80">
        <v>4</v>
      </c>
      <c r="I121" s="103">
        <v>1</v>
      </c>
      <c r="J121" s="103">
        <v>1</v>
      </c>
      <c r="K121" s="104">
        <v>1781.6</v>
      </c>
      <c r="L121" s="104">
        <v>1781.6</v>
      </c>
      <c r="M121" s="103"/>
      <c r="N121" s="103">
        <v>1</v>
      </c>
      <c r="O121" s="154">
        <v>3153</v>
      </c>
      <c r="P121" s="105">
        <v>3153</v>
      </c>
      <c r="Q121" s="105"/>
    </row>
    <row r="122" spans="1:1021" s="3" customFormat="1" ht="15" hidden="1" customHeight="1">
      <c r="A122" s="10">
        <v>109</v>
      </c>
      <c r="B122" s="21" t="s">
        <v>112</v>
      </c>
      <c r="C122" s="14" t="s">
        <v>19</v>
      </c>
      <c r="D122" s="21"/>
      <c r="E122" s="21" t="s">
        <v>24</v>
      </c>
      <c r="F122" s="21"/>
      <c r="G122" s="19" t="s">
        <v>25</v>
      </c>
      <c r="H122" s="80"/>
      <c r="I122" s="84"/>
      <c r="J122" s="84"/>
      <c r="K122" s="94"/>
      <c r="L122" s="94"/>
      <c r="M122" s="84"/>
      <c r="N122" s="84"/>
      <c r="O122" s="95"/>
      <c r="P122" s="84"/>
      <c r="Q122" s="84"/>
    </row>
    <row r="123" spans="1:1021" s="3" customFormat="1" ht="15" hidden="1" customHeight="1">
      <c r="A123" s="10">
        <v>110</v>
      </c>
      <c r="B123" s="29" t="s">
        <v>112</v>
      </c>
      <c r="C123" s="14" t="s">
        <v>19</v>
      </c>
      <c r="D123" s="10"/>
      <c r="E123" s="21" t="s">
        <v>24</v>
      </c>
      <c r="F123" s="22"/>
      <c r="G123" s="19" t="s">
        <v>33</v>
      </c>
      <c r="H123" s="80"/>
      <c r="I123" s="103"/>
      <c r="J123" s="103"/>
      <c r="K123" s="104"/>
      <c r="L123" s="104"/>
      <c r="M123" s="103"/>
      <c r="N123" s="84"/>
      <c r="O123" s="95"/>
      <c r="P123" s="95"/>
      <c r="Q123" s="84"/>
    </row>
    <row r="124" spans="1:1021" s="3" customFormat="1" ht="15" hidden="1" customHeight="1">
      <c r="A124" s="10">
        <v>111</v>
      </c>
      <c r="B124" s="34" t="s">
        <v>112</v>
      </c>
      <c r="C124" s="14" t="s">
        <v>19</v>
      </c>
      <c r="D124" s="10"/>
      <c r="E124" s="21" t="s">
        <v>24</v>
      </c>
      <c r="F124" s="22"/>
      <c r="G124" s="19" t="s">
        <v>47</v>
      </c>
      <c r="H124" s="80"/>
      <c r="I124" s="84"/>
      <c r="J124" s="84"/>
      <c r="K124" s="84"/>
      <c r="L124" s="84"/>
      <c r="M124" s="84"/>
      <c r="N124" s="84"/>
      <c r="O124" s="95"/>
      <c r="P124" s="84"/>
      <c r="Q124" s="150"/>
    </row>
    <row r="125" spans="1:1021" s="3" customFormat="1" ht="15" customHeight="1">
      <c r="A125" s="10">
        <v>112</v>
      </c>
      <c r="B125" s="34" t="s">
        <v>112</v>
      </c>
      <c r="C125" s="14" t="s">
        <v>19</v>
      </c>
      <c r="D125" s="10"/>
      <c r="E125" s="21" t="s">
        <v>24</v>
      </c>
      <c r="F125" s="23"/>
      <c r="G125" s="19" t="s">
        <v>22</v>
      </c>
      <c r="H125" s="92"/>
      <c r="I125" s="87"/>
      <c r="J125" s="87"/>
      <c r="K125" s="87"/>
      <c r="L125" s="87"/>
      <c r="M125" s="87">
        <f t="shared" ref="M125:M126" si="25">K125-L125</f>
        <v>0</v>
      </c>
      <c r="N125" s="87">
        <v>1</v>
      </c>
      <c r="O125" s="93">
        <v>2039.11</v>
      </c>
      <c r="P125" s="93">
        <v>2039.11</v>
      </c>
      <c r="Q125" s="90">
        <f t="shared" ref="Q125:Q126" si="26">O125-P125</f>
        <v>0</v>
      </c>
      <c r="R125" s="20"/>
      <c r="S125" s="20"/>
      <c r="U125" s="20"/>
    </row>
    <row r="126" spans="1:1021" s="3" customFormat="1" ht="15" customHeight="1">
      <c r="A126" s="10">
        <v>113</v>
      </c>
      <c r="B126" s="21" t="s">
        <v>113</v>
      </c>
      <c r="C126" s="14" t="s">
        <v>54</v>
      </c>
      <c r="D126" s="10" t="s">
        <v>69</v>
      </c>
      <c r="E126" s="21" t="s">
        <v>24</v>
      </c>
      <c r="F126" s="23"/>
      <c r="G126" s="19" t="s">
        <v>22</v>
      </c>
      <c r="H126" s="92">
        <v>2</v>
      </c>
      <c r="I126" s="87"/>
      <c r="J126" s="87"/>
      <c r="K126" s="87"/>
      <c r="L126" s="87"/>
      <c r="M126" s="87">
        <f t="shared" si="25"/>
        <v>0</v>
      </c>
      <c r="N126" s="87"/>
      <c r="O126" s="93"/>
      <c r="P126" s="93"/>
      <c r="Q126" s="90">
        <f t="shared" si="26"/>
        <v>0</v>
      </c>
      <c r="R126" s="20"/>
      <c r="S126" s="20"/>
      <c r="U126" s="20"/>
    </row>
    <row r="127" spans="1:1021" s="3" customFormat="1" ht="15" hidden="1" customHeight="1">
      <c r="A127" s="10">
        <v>114</v>
      </c>
      <c r="B127" s="29" t="s">
        <v>113</v>
      </c>
      <c r="C127" s="14" t="s">
        <v>54</v>
      </c>
      <c r="D127" s="10" t="s">
        <v>69</v>
      </c>
      <c r="E127" s="21" t="s">
        <v>24</v>
      </c>
      <c r="F127" s="22"/>
      <c r="G127" s="19" t="s">
        <v>25</v>
      </c>
      <c r="H127" s="80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1:1021" s="3" customFormat="1" ht="15" customHeight="1">
      <c r="A128" s="10">
        <v>115</v>
      </c>
      <c r="B128" s="39" t="s">
        <v>114</v>
      </c>
      <c r="C128" s="14" t="s">
        <v>19</v>
      </c>
      <c r="D128" s="11"/>
      <c r="E128" s="21" t="s">
        <v>20</v>
      </c>
      <c r="F128" s="26"/>
      <c r="G128" s="27" t="s">
        <v>22</v>
      </c>
      <c r="H128" s="116">
        <v>4</v>
      </c>
      <c r="I128" s="117"/>
      <c r="J128" s="117"/>
      <c r="K128" s="117"/>
      <c r="L128" s="117"/>
      <c r="M128" s="87">
        <f>K128-L128</f>
        <v>0</v>
      </c>
      <c r="N128" s="117">
        <v>17</v>
      </c>
      <c r="O128" s="118">
        <v>48941.440000000002</v>
      </c>
      <c r="P128" s="118">
        <v>48941.440000000002</v>
      </c>
      <c r="Q128" s="90">
        <f>O128-P128</f>
        <v>0</v>
      </c>
      <c r="R128" s="20"/>
      <c r="S128" s="20"/>
      <c r="U128" s="20"/>
    </row>
    <row r="129" spans="1:1021" s="3" customFormat="1" ht="15" hidden="1" customHeight="1">
      <c r="A129" s="10">
        <v>116</v>
      </c>
      <c r="B129" s="21" t="s">
        <v>114</v>
      </c>
      <c r="C129" s="14" t="s">
        <v>19</v>
      </c>
      <c r="D129" s="21"/>
      <c r="E129" s="21" t="s">
        <v>20</v>
      </c>
      <c r="F129" s="21"/>
      <c r="G129" s="19" t="s">
        <v>21</v>
      </c>
      <c r="H129" s="80">
        <v>1</v>
      </c>
      <c r="I129" s="115">
        <v>2</v>
      </c>
      <c r="J129" s="115">
        <v>2</v>
      </c>
      <c r="K129" s="120">
        <v>6989.46</v>
      </c>
      <c r="L129" s="120">
        <v>6989.46</v>
      </c>
      <c r="M129" s="115"/>
      <c r="N129" s="84"/>
      <c r="O129" s="84"/>
      <c r="P129" s="84"/>
      <c r="Q129" s="84"/>
    </row>
    <row r="130" spans="1:1021" s="3" customFormat="1" ht="15" customHeight="1">
      <c r="A130" s="10">
        <v>117</v>
      </c>
      <c r="B130" s="21" t="s">
        <v>115</v>
      </c>
      <c r="C130" s="14" t="s">
        <v>19</v>
      </c>
      <c r="D130" s="10"/>
      <c r="E130" s="21" t="s">
        <v>116</v>
      </c>
      <c r="F130" s="23"/>
      <c r="G130" s="19" t="s">
        <v>22</v>
      </c>
      <c r="H130" s="92">
        <v>7</v>
      </c>
      <c r="I130" s="87"/>
      <c r="J130" s="87"/>
      <c r="K130" s="87"/>
      <c r="L130" s="87"/>
      <c r="M130" s="87">
        <f>K130-L130</f>
        <v>0</v>
      </c>
      <c r="N130" s="87"/>
      <c r="O130" s="93"/>
      <c r="P130" s="93"/>
      <c r="Q130" s="90">
        <f>O130-P130</f>
        <v>0</v>
      </c>
      <c r="R130" s="20"/>
      <c r="S130" s="20"/>
      <c r="U130" s="20"/>
    </row>
    <row r="131" spans="1:1021" s="3" customFormat="1" ht="15" hidden="1" customHeight="1">
      <c r="A131" s="10">
        <v>118</v>
      </c>
      <c r="B131" s="21" t="s">
        <v>115</v>
      </c>
      <c r="C131" s="14" t="s">
        <v>19</v>
      </c>
      <c r="D131" s="10"/>
      <c r="E131" s="21" t="s">
        <v>116</v>
      </c>
      <c r="F131" s="22"/>
      <c r="G131" s="19" t="s">
        <v>25</v>
      </c>
      <c r="H131" s="80"/>
      <c r="I131" s="84"/>
      <c r="J131" s="84"/>
      <c r="K131" s="84"/>
      <c r="L131" s="84"/>
      <c r="M131" s="84"/>
      <c r="N131" s="84"/>
      <c r="O131" s="95"/>
      <c r="P131" s="95"/>
      <c r="Q131" s="84"/>
    </row>
    <row r="132" spans="1:1021" s="18" customFormat="1" ht="15" hidden="1" customHeight="1">
      <c r="A132" s="10">
        <v>119</v>
      </c>
      <c r="B132" s="40" t="s">
        <v>115</v>
      </c>
      <c r="C132" s="14" t="s">
        <v>19</v>
      </c>
      <c r="D132" s="10"/>
      <c r="E132" s="21" t="s">
        <v>116</v>
      </c>
      <c r="F132" s="22"/>
      <c r="G132" s="19" t="s">
        <v>47</v>
      </c>
      <c r="H132" s="80"/>
      <c r="I132" s="84"/>
      <c r="J132" s="84"/>
      <c r="K132" s="84"/>
      <c r="L132" s="84"/>
      <c r="M132" s="84"/>
      <c r="N132" s="155">
        <v>1</v>
      </c>
      <c r="O132" s="155">
        <v>16511.830000000002</v>
      </c>
      <c r="P132" s="155">
        <v>16511.830000000002</v>
      </c>
      <c r="Q132" s="84">
        <v>0</v>
      </c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</row>
    <row r="133" spans="1:1021" s="3" customFormat="1" ht="15" customHeight="1">
      <c r="A133" s="10">
        <v>120</v>
      </c>
      <c r="B133" s="21" t="s">
        <v>117</v>
      </c>
      <c r="C133" s="14" t="s">
        <v>19</v>
      </c>
      <c r="D133" s="10"/>
      <c r="E133" s="21" t="s">
        <v>43</v>
      </c>
      <c r="F133" s="23"/>
      <c r="G133" s="19" t="s">
        <v>22</v>
      </c>
      <c r="H133" s="92">
        <v>2</v>
      </c>
      <c r="I133" s="87"/>
      <c r="J133" s="87"/>
      <c r="K133" s="87"/>
      <c r="L133" s="87"/>
      <c r="M133" s="87">
        <f>K133-L133</f>
        <v>0</v>
      </c>
      <c r="N133" s="146"/>
      <c r="O133" s="156"/>
      <c r="P133" s="156"/>
      <c r="Q133" s="90">
        <f>O133-P133</f>
        <v>0</v>
      </c>
      <c r="R133" s="20"/>
      <c r="S133" s="20"/>
      <c r="U133" s="20"/>
    </row>
    <row r="134" spans="1:1021" s="3" customFormat="1" ht="15" hidden="1" customHeight="1">
      <c r="A134" s="10">
        <v>121</v>
      </c>
      <c r="B134" s="21" t="s">
        <v>117</v>
      </c>
      <c r="C134" s="14" t="s">
        <v>19</v>
      </c>
      <c r="D134" s="10"/>
      <c r="E134" s="21" t="s">
        <v>43</v>
      </c>
      <c r="F134" s="22"/>
      <c r="G134" s="19" t="s">
        <v>44</v>
      </c>
      <c r="H134" s="80">
        <v>2</v>
      </c>
      <c r="I134" s="105"/>
      <c r="J134" s="105"/>
      <c r="K134" s="106"/>
      <c r="L134" s="106"/>
      <c r="M134" s="105"/>
      <c r="N134" s="107"/>
      <c r="O134" s="108"/>
      <c r="P134" s="107"/>
      <c r="Q134" s="107"/>
    </row>
    <row r="135" spans="1:1021" s="3" customFormat="1" ht="15" customHeight="1">
      <c r="A135" s="10">
        <v>122</v>
      </c>
      <c r="B135" s="21" t="s">
        <v>118</v>
      </c>
      <c r="C135" s="14"/>
      <c r="D135" s="10"/>
      <c r="E135" s="21"/>
      <c r="F135" s="22"/>
      <c r="G135" s="19" t="s">
        <v>22</v>
      </c>
      <c r="H135" s="92">
        <v>4</v>
      </c>
      <c r="I135" s="157"/>
      <c r="J135" s="157"/>
      <c r="K135" s="158"/>
      <c r="L135" s="158"/>
      <c r="M135" s="87">
        <f>K135-L135</f>
        <v>0</v>
      </c>
      <c r="N135" s="159"/>
      <c r="O135" s="160"/>
      <c r="P135" s="160"/>
      <c r="Q135" s="90">
        <f>O135-P135</f>
        <v>0</v>
      </c>
      <c r="R135" s="20"/>
      <c r="S135" s="20"/>
      <c r="U135" s="20"/>
    </row>
    <row r="136" spans="1:1021" s="3" customFormat="1" ht="15" hidden="1" customHeight="1">
      <c r="A136" s="10">
        <v>123</v>
      </c>
      <c r="B136" s="21" t="s">
        <v>118</v>
      </c>
      <c r="C136" s="14"/>
      <c r="D136" s="10"/>
      <c r="E136" s="21"/>
      <c r="F136" s="22"/>
      <c r="G136" s="19" t="s">
        <v>25</v>
      </c>
      <c r="H136" s="80">
        <v>1</v>
      </c>
      <c r="I136" s="104"/>
      <c r="J136" s="104"/>
      <c r="K136" s="104"/>
      <c r="L136" s="106"/>
      <c r="M136" s="104"/>
      <c r="N136" s="106"/>
      <c r="O136" s="161"/>
      <c r="P136" s="161"/>
      <c r="Q136" s="106"/>
      <c r="R136" s="18"/>
    </row>
    <row r="137" spans="1:1021" s="18" customFormat="1" ht="15" customHeight="1">
      <c r="A137" s="10">
        <v>124</v>
      </c>
      <c r="B137" s="13" t="s">
        <v>119</v>
      </c>
      <c r="C137" s="14" t="s">
        <v>19</v>
      </c>
      <c r="D137" s="10"/>
      <c r="E137" s="21" t="s">
        <v>43</v>
      </c>
      <c r="F137" s="16"/>
      <c r="G137" s="17" t="s">
        <v>22</v>
      </c>
      <c r="H137" s="85">
        <v>4</v>
      </c>
      <c r="I137" s="101"/>
      <c r="J137" s="101"/>
      <c r="K137" s="101"/>
      <c r="L137" s="101"/>
      <c r="M137" s="87">
        <f>K137-L137</f>
        <v>0</v>
      </c>
      <c r="N137" s="101"/>
      <c r="O137" s="102"/>
      <c r="P137" s="102"/>
      <c r="Q137" s="90">
        <f>O137-P137</f>
        <v>0</v>
      </c>
      <c r="R137" s="20"/>
      <c r="S137" s="20"/>
      <c r="T137" s="3"/>
      <c r="U137" s="20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</row>
    <row r="138" spans="1:1021" s="18" customFormat="1" ht="15" hidden="1" customHeight="1">
      <c r="A138" s="10">
        <v>125</v>
      </c>
      <c r="B138" s="13" t="s">
        <v>119</v>
      </c>
      <c r="C138" s="14" t="s">
        <v>19</v>
      </c>
      <c r="D138" s="10"/>
      <c r="E138" s="21"/>
      <c r="F138" s="41"/>
      <c r="G138" s="19" t="s">
        <v>44</v>
      </c>
      <c r="H138" s="162">
        <v>2</v>
      </c>
      <c r="I138" s="105"/>
      <c r="J138" s="105"/>
      <c r="K138" s="104"/>
      <c r="L138" s="106"/>
      <c r="M138" s="105"/>
      <c r="N138" s="107"/>
      <c r="O138" s="108"/>
      <c r="P138" s="108"/>
      <c r="Q138" s="107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3" customFormat="1" ht="15" hidden="1" customHeight="1">
      <c r="A139" s="10">
        <v>126</v>
      </c>
      <c r="B139" s="21" t="s">
        <v>120</v>
      </c>
      <c r="C139" s="14"/>
      <c r="D139" s="10"/>
      <c r="E139" s="21"/>
      <c r="F139" s="22"/>
      <c r="G139" s="19" t="s">
        <v>25</v>
      </c>
      <c r="H139" s="80"/>
      <c r="I139" s="104"/>
      <c r="J139" s="104"/>
      <c r="K139" s="104"/>
      <c r="L139" s="104"/>
      <c r="M139" s="104"/>
      <c r="N139" s="104"/>
      <c r="O139" s="121"/>
      <c r="P139" s="121"/>
      <c r="Q139" s="104"/>
    </row>
    <row r="140" spans="1:1021" s="3" customFormat="1" ht="15" hidden="1" customHeight="1">
      <c r="A140" s="10">
        <v>127</v>
      </c>
      <c r="B140" s="21" t="s">
        <v>120</v>
      </c>
      <c r="C140" s="14"/>
      <c r="D140" s="10"/>
      <c r="E140" s="21"/>
      <c r="F140" s="22"/>
      <c r="G140" s="19" t="s">
        <v>44</v>
      </c>
      <c r="H140" s="80"/>
      <c r="I140" s="82"/>
      <c r="J140" s="82"/>
      <c r="K140" s="94"/>
      <c r="L140" s="94"/>
      <c r="M140" s="84"/>
      <c r="N140" s="82"/>
      <c r="O140" s="95"/>
      <c r="P140" s="95"/>
      <c r="Q140" s="84"/>
      <c r="R140" s="18"/>
    </row>
    <row r="141" spans="1:1021" s="18" customFormat="1" ht="15" customHeight="1">
      <c r="A141" s="10">
        <v>128</v>
      </c>
      <c r="B141" s="21" t="s">
        <v>121</v>
      </c>
      <c r="C141" s="14" t="s">
        <v>54</v>
      </c>
      <c r="D141" s="10"/>
      <c r="E141" s="21" t="s">
        <v>122</v>
      </c>
      <c r="F141" s="23"/>
      <c r="G141" s="19" t="s">
        <v>22</v>
      </c>
      <c r="H141" s="92">
        <v>4</v>
      </c>
      <c r="I141" s="87"/>
      <c r="J141" s="87"/>
      <c r="K141" s="87"/>
      <c r="L141" s="87"/>
      <c r="M141" s="87">
        <f>K141-L141</f>
        <v>0</v>
      </c>
      <c r="N141" s="87">
        <v>12</v>
      </c>
      <c r="O141" s="93">
        <v>27158.53</v>
      </c>
      <c r="P141" s="93">
        <v>27158.53</v>
      </c>
      <c r="Q141" s="90">
        <f>O141-P141</f>
        <v>0</v>
      </c>
      <c r="R141" s="20"/>
      <c r="S141" s="20"/>
      <c r="T141" s="3"/>
      <c r="U141" s="20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</row>
    <row r="142" spans="1:1021" s="18" customFormat="1" ht="15" hidden="1" customHeight="1">
      <c r="A142" s="10">
        <v>129</v>
      </c>
      <c r="B142" s="21" t="s">
        <v>121</v>
      </c>
      <c r="C142" s="14" t="s">
        <v>54</v>
      </c>
      <c r="D142" s="10"/>
      <c r="E142" s="21" t="s">
        <v>122</v>
      </c>
      <c r="F142" s="22"/>
      <c r="G142" s="19" t="s">
        <v>47</v>
      </c>
      <c r="H142" s="80"/>
      <c r="I142" s="84"/>
      <c r="J142" s="84"/>
      <c r="K142" s="84"/>
      <c r="L142" s="84"/>
      <c r="M142" s="84"/>
      <c r="N142" s="84"/>
      <c r="O142" s="95"/>
      <c r="P142" s="95"/>
      <c r="Q142" s="84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</row>
    <row r="143" spans="1:1021" s="3" customFormat="1" ht="15" hidden="1" customHeight="1">
      <c r="A143" s="10">
        <v>130</v>
      </c>
      <c r="B143" s="21" t="s">
        <v>123</v>
      </c>
      <c r="C143" s="14" t="s">
        <v>19</v>
      </c>
      <c r="D143" s="10"/>
      <c r="E143" s="21" t="s">
        <v>24</v>
      </c>
      <c r="F143" s="22"/>
      <c r="G143" s="19" t="s">
        <v>33</v>
      </c>
      <c r="H143" s="80"/>
      <c r="I143" s="103"/>
      <c r="J143" s="103"/>
      <c r="K143" s="104"/>
      <c r="L143" s="104"/>
      <c r="M143" s="103"/>
      <c r="N143" s="155">
        <v>1</v>
      </c>
      <c r="O143" s="155">
        <v>7777.4</v>
      </c>
      <c r="P143" s="155">
        <v>7777.4</v>
      </c>
      <c r="Q143" s="84"/>
      <c r="R143" s="18"/>
    </row>
    <row r="144" spans="1:1021" s="3" customFormat="1" ht="15" hidden="1" customHeight="1">
      <c r="A144" s="10">
        <v>131</v>
      </c>
      <c r="B144" s="21" t="s">
        <v>123</v>
      </c>
      <c r="C144" s="14"/>
      <c r="D144" s="10"/>
      <c r="E144" s="21"/>
      <c r="F144" s="22"/>
      <c r="G144" s="19" t="s">
        <v>25</v>
      </c>
      <c r="H144" s="80">
        <v>5</v>
      </c>
      <c r="I144" s="84"/>
      <c r="J144" s="84"/>
      <c r="K144" s="84"/>
      <c r="L144" s="84"/>
      <c r="M144" s="84"/>
      <c r="N144" s="84"/>
      <c r="O144" s="91"/>
      <c r="P144" s="91"/>
      <c r="Q144" s="84"/>
      <c r="R144" s="18"/>
    </row>
    <row r="145" spans="1:1021" s="3" customFormat="1" ht="15" customHeight="1">
      <c r="A145" s="10"/>
      <c r="B145" s="21" t="s">
        <v>244</v>
      </c>
      <c r="C145" s="14"/>
      <c r="D145" s="10"/>
      <c r="E145" s="21"/>
      <c r="F145" s="22"/>
      <c r="G145" s="19" t="s">
        <v>22</v>
      </c>
      <c r="H145" s="80">
        <v>1</v>
      </c>
      <c r="I145" s="84"/>
      <c r="J145" s="84"/>
      <c r="K145" s="84"/>
      <c r="L145" s="84"/>
      <c r="M145" s="84"/>
      <c r="N145" s="84"/>
      <c r="O145" s="91"/>
      <c r="P145" s="91"/>
      <c r="Q145" s="84"/>
      <c r="R145" s="18"/>
    </row>
    <row r="146" spans="1:1021" s="3" customFormat="1" ht="15" customHeight="1">
      <c r="A146" s="10">
        <v>132</v>
      </c>
      <c r="B146" s="21" t="s">
        <v>124</v>
      </c>
      <c r="C146" s="14" t="s">
        <v>19</v>
      </c>
      <c r="D146" s="10"/>
      <c r="E146" s="21" t="s">
        <v>24</v>
      </c>
      <c r="F146" s="22"/>
      <c r="G146" s="19" t="s">
        <v>22</v>
      </c>
      <c r="H146" s="92">
        <v>5</v>
      </c>
      <c r="I146" s="87"/>
      <c r="J146" s="87"/>
      <c r="K146" s="87"/>
      <c r="L146" s="87"/>
      <c r="M146" s="87">
        <f>K146-L146</f>
        <v>0</v>
      </c>
      <c r="N146" s="87"/>
      <c r="O146" s="99"/>
      <c r="P146" s="99"/>
      <c r="Q146" s="90">
        <f>O146-P146</f>
        <v>0</v>
      </c>
      <c r="R146" s="20"/>
      <c r="S146" s="20"/>
      <c r="U146" s="20"/>
    </row>
    <row r="147" spans="1:1021" ht="15" hidden="1" customHeight="1">
      <c r="A147" s="10">
        <v>133</v>
      </c>
      <c r="B147" s="21" t="s">
        <v>124</v>
      </c>
      <c r="C147" s="14" t="s">
        <v>19</v>
      </c>
      <c r="D147" s="10"/>
      <c r="E147" s="21" t="s">
        <v>24</v>
      </c>
      <c r="F147" s="22"/>
      <c r="G147" s="19" t="s">
        <v>25</v>
      </c>
      <c r="H147" s="80"/>
      <c r="I147" s="104"/>
      <c r="J147" s="104"/>
      <c r="K147" s="104"/>
      <c r="L147" s="104"/>
      <c r="M147" s="104"/>
      <c r="N147" s="104"/>
      <c r="O147" s="121"/>
      <c r="P147" s="121"/>
      <c r="Q147" s="104"/>
      <c r="R147" s="18"/>
    </row>
    <row r="148" spans="1:1021" s="3" customFormat="1" ht="15" customHeight="1">
      <c r="A148" s="10">
        <v>134</v>
      </c>
      <c r="B148" s="21" t="s">
        <v>125</v>
      </c>
      <c r="C148" s="14" t="s">
        <v>19</v>
      </c>
      <c r="D148" s="10"/>
      <c r="E148" s="21"/>
      <c r="F148" s="23"/>
      <c r="G148" s="19" t="s">
        <v>22</v>
      </c>
      <c r="H148" s="116">
        <v>1</v>
      </c>
      <c r="I148" s="117"/>
      <c r="J148" s="117"/>
      <c r="K148" s="117"/>
      <c r="L148" s="117"/>
      <c r="M148" s="87">
        <f>K148-L148</f>
        <v>0</v>
      </c>
      <c r="N148" s="87">
        <v>8</v>
      </c>
      <c r="O148" s="93">
        <f>7026.85+24140.5</f>
        <v>31167.35</v>
      </c>
      <c r="P148" s="93">
        <f>7026.85+24140.5</f>
        <v>31167.35</v>
      </c>
      <c r="Q148" s="90">
        <f>O148-P148</f>
        <v>0</v>
      </c>
      <c r="R148" s="20"/>
      <c r="S148" s="20"/>
      <c r="U148" s="20"/>
    </row>
    <row r="149" spans="1:1021" ht="15" hidden="1" customHeight="1">
      <c r="A149" s="10">
        <v>135</v>
      </c>
      <c r="B149" s="21" t="s">
        <v>125</v>
      </c>
      <c r="C149" s="14" t="s">
        <v>19</v>
      </c>
      <c r="D149" s="10"/>
      <c r="E149" s="21" t="s">
        <v>126</v>
      </c>
      <c r="F149" s="22"/>
      <c r="G149" s="19" t="s">
        <v>33</v>
      </c>
      <c r="H149" s="80">
        <v>2</v>
      </c>
      <c r="I149" s="103"/>
      <c r="J149" s="103"/>
      <c r="K149" s="104"/>
      <c r="L149" s="104"/>
      <c r="M149" s="103"/>
      <c r="N149" s="103">
        <v>2</v>
      </c>
      <c r="O149" s="103">
        <v>5444.18</v>
      </c>
      <c r="P149" s="105">
        <v>5444.18</v>
      </c>
      <c r="Q149" s="105"/>
    </row>
    <row r="150" spans="1:1021" ht="15" hidden="1" customHeight="1">
      <c r="A150" s="10">
        <v>136</v>
      </c>
      <c r="B150" s="21" t="s">
        <v>127</v>
      </c>
      <c r="C150" s="14"/>
      <c r="D150" s="10"/>
      <c r="E150" s="21"/>
      <c r="F150" s="22"/>
      <c r="G150" s="19" t="s">
        <v>21</v>
      </c>
      <c r="H150" s="80">
        <v>1</v>
      </c>
      <c r="I150" s="115"/>
      <c r="J150" s="115"/>
      <c r="K150" s="120"/>
      <c r="L150" s="120"/>
      <c r="M150" s="164"/>
      <c r="N150" s="84"/>
      <c r="O150" s="91"/>
      <c r="P150" s="91"/>
      <c r="Q150" s="84"/>
    </row>
    <row r="151" spans="1:1021" ht="15" customHeight="1">
      <c r="A151" s="10">
        <v>137</v>
      </c>
      <c r="B151" s="21" t="s">
        <v>127</v>
      </c>
      <c r="C151" s="14"/>
      <c r="D151" s="10"/>
      <c r="E151" s="21"/>
      <c r="F151" s="22"/>
      <c r="G151" s="19" t="s">
        <v>22</v>
      </c>
      <c r="H151" s="92">
        <v>4</v>
      </c>
      <c r="I151" s="87"/>
      <c r="J151" s="87"/>
      <c r="K151" s="87"/>
      <c r="L151" s="87"/>
      <c r="M151" s="87">
        <f t="shared" ref="M151:M152" si="27">K151-L151</f>
        <v>0</v>
      </c>
      <c r="N151" s="87"/>
      <c r="O151" s="99"/>
      <c r="P151" s="99"/>
      <c r="Q151" s="90">
        <f t="shared" ref="Q151:Q152" si="28">O151-P151</f>
        <v>0</v>
      </c>
      <c r="R151" s="20"/>
      <c r="S151" s="20"/>
      <c r="U151" s="20"/>
    </row>
    <row r="152" spans="1:1021" ht="15" customHeight="1">
      <c r="A152" s="10">
        <v>138</v>
      </c>
      <c r="B152" s="21" t="s">
        <v>128</v>
      </c>
      <c r="C152" s="14"/>
      <c r="D152" s="10"/>
      <c r="E152" s="21"/>
      <c r="F152" s="22"/>
      <c r="G152" s="19" t="s">
        <v>22</v>
      </c>
      <c r="H152" s="92">
        <v>1</v>
      </c>
      <c r="I152" s="165"/>
      <c r="J152" s="165"/>
      <c r="K152" s="165"/>
      <c r="L152" s="165"/>
      <c r="M152" s="87">
        <f t="shared" si="27"/>
        <v>0</v>
      </c>
      <c r="N152" s="87">
        <v>3</v>
      </c>
      <c r="O152" s="99">
        <v>3513.17</v>
      </c>
      <c r="P152" s="99">
        <v>3513.17</v>
      </c>
      <c r="Q152" s="90">
        <f t="shared" si="28"/>
        <v>0</v>
      </c>
      <c r="R152" s="20"/>
      <c r="S152" s="20"/>
      <c r="U152" s="20"/>
    </row>
    <row r="153" spans="1:1021" s="3" customFormat="1" ht="15" hidden="1" customHeight="1">
      <c r="A153" s="10">
        <v>139</v>
      </c>
      <c r="B153" s="21" t="s">
        <v>128</v>
      </c>
      <c r="C153" s="14"/>
      <c r="D153" s="10"/>
      <c r="E153" s="21"/>
      <c r="F153" s="22"/>
      <c r="G153" s="19" t="s">
        <v>33</v>
      </c>
      <c r="H153" s="80">
        <v>3</v>
      </c>
      <c r="I153" s="84"/>
      <c r="J153" s="84"/>
      <c r="K153" s="84"/>
      <c r="L153" s="84"/>
      <c r="M153" s="84"/>
      <c r="N153" s="84">
        <v>3</v>
      </c>
      <c r="O153" s="91">
        <v>6614.2</v>
      </c>
      <c r="P153" s="91">
        <v>6614.2</v>
      </c>
      <c r="Q153" s="84"/>
      <c r="R153" s="18"/>
    </row>
    <row r="154" spans="1:1021" s="3" customFormat="1" ht="15" customHeight="1">
      <c r="A154" s="10">
        <v>140</v>
      </c>
      <c r="B154" s="21" t="s">
        <v>129</v>
      </c>
      <c r="C154" s="14" t="s">
        <v>19</v>
      </c>
      <c r="D154" s="10"/>
      <c r="E154" s="21" t="s">
        <v>39</v>
      </c>
      <c r="F154" s="22"/>
      <c r="G154" s="19" t="s">
        <v>22</v>
      </c>
      <c r="H154" s="92">
        <v>3</v>
      </c>
      <c r="I154" s="87"/>
      <c r="J154" s="87"/>
      <c r="K154" s="87"/>
      <c r="L154" s="87"/>
      <c r="M154" s="87">
        <f t="shared" ref="M154:M156" si="29">K154-L154</f>
        <v>0</v>
      </c>
      <c r="N154" s="87"/>
      <c r="O154" s="99"/>
      <c r="P154" s="99"/>
      <c r="Q154" s="90">
        <f t="shared" ref="Q154:Q156" si="30">O154-P154</f>
        <v>0</v>
      </c>
      <c r="R154" s="20"/>
      <c r="S154" s="20"/>
      <c r="T154" s="18"/>
      <c r="U154" s="20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</row>
    <row r="155" spans="1:1021" s="3" customFormat="1" ht="15" customHeight="1">
      <c r="A155" s="10">
        <v>141</v>
      </c>
      <c r="B155" s="21" t="s">
        <v>130</v>
      </c>
      <c r="C155" s="14" t="s">
        <v>19</v>
      </c>
      <c r="D155" s="10"/>
      <c r="E155" s="21" t="s">
        <v>39</v>
      </c>
      <c r="F155" s="23"/>
      <c r="G155" s="19" t="s">
        <v>22</v>
      </c>
      <c r="H155" s="92">
        <v>1</v>
      </c>
      <c r="I155" s="87"/>
      <c r="J155" s="87"/>
      <c r="K155" s="90"/>
      <c r="L155" s="90"/>
      <c r="M155" s="87">
        <f t="shared" si="29"/>
        <v>0</v>
      </c>
      <c r="N155" s="87">
        <v>2</v>
      </c>
      <c r="O155" s="93">
        <v>3928.91</v>
      </c>
      <c r="P155" s="93">
        <v>3928.91</v>
      </c>
      <c r="Q155" s="90">
        <f t="shared" si="30"/>
        <v>0</v>
      </c>
      <c r="R155" s="20"/>
      <c r="S155" s="20"/>
      <c r="U155" s="20"/>
    </row>
    <row r="156" spans="1:1021" s="3" customFormat="1" ht="15" customHeight="1">
      <c r="A156" s="10">
        <v>142</v>
      </c>
      <c r="B156" s="21" t="s">
        <v>131</v>
      </c>
      <c r="C156" s="14" t="s">
        <v>19</v>
      </c>
      <c r="D156" s="10"/>
      <c r="E156" s="21" t="s">
        <v>39</v>
      </c>
      <c r="F156" s="22"/>
      <c r="G156" s="19" t="s">
        <v>22</v>
      </c>
      <c r="H156" s="92">
        <v>4</v>
      </c>
      <c r="I156" s="87"/>
      <c r="J156" s="87"/>
      <c r="K156" s="90"/>
      <c r="L156" s="90"/>
      <c r="M156" s="87">
        <f t="shared" si="29"/>
        <v>0</v>
      </c>
      <c r="N156" s="87"/>
      <c r="O156" s="99"/>
      <c r="P156" s="99"/>
      <c r="Q156" s="90">
        <f t="shared" si="30"/>
        <v>0</v>
      </c>
      <c r="R156" s="20"/>
      <c r="S156" s="20"/>
      <c r="U156" s="20"/>
    </row>
    <row r="157" spans="1:1021" s="3" customFormat="1" ht="15" hidden="1" customHeight="1">
      <c r="A157" s="10">
        <v>143</v>
      </c>
      <c r="B157" s="21" t="s">
        <v>132</v>
      </c>
      <c r="C157" s="14"/>
      <c r="D157" s="10"/>
      <c r="E157" s="21"/>
      <c r="F157" s="22"/>
      <c r="G157" s="17" t="s">
        <v>25</v>
      </c>
      <c r="H157" s="92"/>
      <c r="I157" s="87"/>
      <c r="J157" s="87"/>
      <c r="K157" s="90"/>
      <c r="L157" s="90"/>
      <c r="M157" s="87"/>
      <c r="N157" s="87"/>
      <c r="O157" s="99"/>
      <c r="P157" s="99"/>
      <c r="Q157" s="90"/>
      <c r="S157" s="20"/>
      <c r="U157" s="20"/>
    </row>
    <row r="158" spans="1:1021" s="3" customFormat="1" ht="15" hidden="1" customHeight="1">
      <c r="A158" s="10">
        <v>144</v>
      </c>
      <c r="B158" s="21" t="s">
        <v>131</v>
      </c>
      <c r="C158" s="14" t="s">
        <v>19</v>
      </c>
      <c r="D158" s="10"/>
      <c r="E158" s="21" t="s">
        <v>39</v>
      </c>
      <c r="F158" s="22"/>
      <c r="G158" s="17" t="s">
        <v>25</v>
      </c>
      <c r="H158" s="80"/>
      <c r="I158" s="82"/>
      <c r="J158" s="82"/>
      <c r="K158" s="94"/>
      <c r="L158" s="94"/>
      <c r="M158" s="84"/>
      <c r="N158" s="82"/>
      <c r="O158" s="95"/>
      <c r="P158" s="95"/>
      <c r="Q158" s="84"/>
    </row>
    <row r="159" spans="1:1021" ht="15" hidden="1" customHeight="1">
      <c r="A159" s="10">
        <v>145</v>
      </c>
      <c r="B159" s="33" t="s">
        <v>133</v>
      </c>
      <c r="C159" s="14"/>
      <c r="D159" s="10"/>
      <c r="E159" s="21"/>
      <c r="F159" s="22"/>
      <c r="G159" s="17" t="s">
        <v>44</v>
      </c>
      <c r="H159" s="80">
        <v>1</v>
      </c>
      <c r="I159" s="105"/>
      <c r="J159" s="105"/>
      <c r="K159" s="104"/>
      <c r="L159" s="106"/>
      <c r="M159" s="105"/>
      <c r="N159" s="107"/>
      <c r="O159" s="108"/>
      <c r="P159" s="107"/>
      <c r="Q159" s="107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</row>
    <row r="160" spans="1:1021" ht="15" customHeight="1">
      <c r="A160" s="10">
        <v>146</v>
      </c>
      <c r="B160" s="33" t="s">
        <v>133</v>
      </c>
      <c r="C160" s="14" t="s">
        <v>19</v>
      </c>
      <c r="D160" s="10"/>
      <c r="E160" s="21"/>
      <c r="F160" s="23"/>
      <c r="G160" s="19" t="s">
        <v>22</v>
      </c>
      <c r="H160" s="92"/>
      <c r="I160" s="87"/>
      <c r="J160" s="87"/>
      <c r="K160" s="90"/>
      <c r="L160" s="90"/>
      <c r="M160" s="87">
        <f>K160-L160</f>
        <v>0</v>
      </c>
      <c r="N160" s="146">
        <v>2</v>
      </c>
      <c r="O160" s="146">
        <v>424.15</v>
      </c>
      <c r="P160" s="146">
        <v>424.15</v>
      </c>
      <c r="Q160" s="90">
        <f>O160-P160</f>
        <v>0</v>
      </c>
      <c r="R160" s="20"/>
      <c r="S160" s="20"/>
      <c r="T160" s="18"/>
      <c r="U160" s="20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18"/>
      <c r="AMA160" s="18"/>
      <c r="AMB160" s="18"/>
      <c r="AMC160" s="18"/>
      <c r="AMD160" s="18"/>
      <c r="AME160" s="18"/>
      <c r="AMF160" s="18"/>
      <c r="AMG160" s="18"/>
    </row>
    <row r="161" spans="1:1021" ht="15" hidden="1" customHeight="1">
      <c r="A161" s="10">
        <v>147</v>
      </c>
      <c r="B161" s="33" t="s">
        <v>134</v>
      </c>
      <c r="C161" s="14"/>
      <c r="D161" s="10"/>
      <c r="E161" s="21"/>
      <c r="F161" s="23"/>
      <c r="G161" s="19" t="s">
        <v>25</v>
      </c>
      <c r="H161" s="92">
        <v>3</v>
      </c>
      <c r="I161" s="87"/>
      <c r="J161" s="87"/>
      <c r="K161" s="90"/>
      <c r="L161" s="90"/>
      <c r="M161" s="87"/>
      <c r="N161" s="146"/>
      <c r="O161" s="147"/>
      <c r="P161" s="147"/>
      <c r="Q161" s="90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8"/>
      <c r="AMA161" s="18"/>
      <c r="AMB161" s="18"/>
      <c r="AMC161" s="18"/>
      <c r="AMD161" s="18"/>
      <c r="AME161" s="18"/>
      <c r="AMF161" s="18"/>
      <c r="AMG161" s="18"/>
    </row>
    <row r="162" spans="1:1021" ht="15" hidden="1" customHeight="1">
      <c r="A162" s="10">
        <v>148</v>
      </c>
      <c r="B162" s="21" t="s">
        <v>135</v>
      </c>
      <c r="C162" s="14"/>
      <c r="D162" s="21"/>
      <c r="E162" s="21"/>
      <c r="F162" s="23"/>
      <c r="G162" s="19"/>
      <c r="H162" s="92"/>
      <c r="I162" s="87"/>
      <c r="J162" s="87"/>
      <c r="K162" s="90"/>
      <c r="L162" s="90"/>
      <c r="M162" s="87"/>
      <c r="N162" s="146"/>
      <c r="O162" s="147"/>
      <c r="P162" s="147"/>
      <c r="Q162" s="90"/>
    </row>
    <row r="163" spans="1:1021" s="3" customFormat="1" ht="15" hidden="1" customHeight="1">
      <c r="A163" s="10">
        <v>149</v>
      </c>
      <c r="B163" s="21" t="s">
        <v>135</v>
      </c>
      <c r="C163" s="14"/>
      <c r="D163" s="21"/>
      <c r="E163" s="21"/>
      <c r="F163" s="23"/>
      <c r="G163" s="19" t="s">
        <v>33</v>
      </c>
      <c r="H163" s="92">
        <v>1</v>
      </c>
      <c r="I163" s="87"/>
      <c r="J163" s="87"/>
      <c r="K163" s="90"/>
      <c r="L163" s="90"/>
      <c r="M163" s="87"/>
      <c r="N163" s="146"/>
      <c r="O163" s="146"/>
      <c r="P163" s="146"/>
      <c r="Q163" s="90"/>
      <c r="R163" s="18"/>
    </row>
    <row r="164" spans="1:1021" s="3" customFormat="1" ht="15" hidden="1" customHeight="1">
      <c r="A164" s="10">
        <v>150</v>
      </c>
      <c r="B164" s="21" t="s">
        <v>136</v>
      </c>
      <c r="C164" s="14"/>
      <c r="D164" s="10"/>
      <c r="E164" s="21"/>
      <c r="F164" s="22"/>
      <c r="G164" s="19" t="s">
        <v>25</v>
      </c>
      <c r="H164" s="80"/>
      <c r="I164" s="84"/>
      <c r="J164" s="84"/>
      <c r="K164" s="94"/>
      <c r="L164" s="94"/>
      <c r="M164" s="84"/>
      <c r="N164" s="84"/>
      <c r="O164" s="84"/>
      <c r="P164" s="84"/>
      <c r="Q164" s="84"/>
      <c r="R164" s="18"/>
    </row>
    <row r="165" spans="1:1021" s="3" customFormat="1" ht="15" customHeight="1">
      <c r="A165" s="10">
        <v>151</v>
      </c>
      <c r="B165" s="21" t="s">
        <v>137</v>
      </c>
      <c r="C165" s="14" t="s">
        <v>19</v>
      </c>
      <c r="D165" s="21"/>
      <c r="E165" s="21" t="s">
        <v>32</v>
      </c>
      <c r="F165" s="23"/>
      <c r="G165" s="19" t="s">
        <v>22</v>
      </c>
      <c r="H165" s="92">
        <v>3</v>
      </c>
      <c r="I165" s="87"/>
      <c r="J165" s="87"/>
      <c r="K165" s="90"/>
      <c r="L165" s="90"/>
      <c r="M165" s="87">
        <f>K165-L165</f>
        <v>0</v>
      </c>
      <c r="N165" s="146">
        <v>3</v>
      </c>
      <c r="O165" s="146">
        <f>1797.76+2882.03</f>
        <v>4679.79</v>
      </c>
      <c r="P165" s="146">
        <f>1797.76+2882.03</f>
        <v>4679.79</v>
      </c>
      <c r="Q165" s="90">
        <f>O165-P165</f>
        <v>0</v>
      </c>
      <c r="R165" s="20"/>
      <c r="S165" s="20"/>
      <c r="U165" s="20"/>
    </row>
    <row r="166" spans="1:1021" s="3" customFormat="1" ht="15" hidden="1" customHeight="1">
      <c r="A166" s="10">
        <v>152</v>
      </c>
      <c r="B166" s="21" t="s">
        <v>137</v>
      </c>
      <c r="C166" s="14" t="s">
        <v>19</v>
      </c>
      <c r="D166" s="21"/>
      <c r="E166" s="21" t="s">
        <v>32</v>
      </c>
      <c r="F166" s="21"/>
      <c r="G166" s="19" t="s">
        <v>33</v>
      </c>
      <c r="H166" s="80">
        <v>1</v>
      </c>
      <c r="I166" s="103"/>
      <c r="J166" s="103"/>
      <c r="K166" s="104"/>
      <c r="L166" s="104"/>
      <c r="M166" s="103"/>
      <c r="N166" s="84"/>
      <c r="O166" s="84"/>
      <c r="P166" s="84"/>
      <c r="Q166" s="84"/>
    </row>
    <row r="167" spans="1:1021" ht="15" customHeight="1">
      <c r="A167" s="10">
        <v>153</v>
      </c>
      <c r="B167" s="21" t="s">
        <v>138</v>
      </c>
      <c r="C167" s="14" t="s">
        <v>19</v>
      </c>
      <c r="D167" s="10"/>
      <c r="E167" s="21" t="s">
        <v>39</v>
      </c>
      <c r="F167" s="22"/>
      <c r="G167" s="19" t="s">
        <v>22</v>
      </c>
      <c r="H167" s="92">
        <v>4</v>
      </c>
      <c r="I167" s="101"/>
      <c r="J167" s="101"/>
      <c r="K167" s="101"/>
      <c r="L167" s="101"/>
      <c r="M167" s="87">
        <f t="shared" ref="M167:M168" si="31">K167-L167</f>
        <v>0</v>
      </c>
      <c r="N167" s="101">
        <v>9</v>
      </c>
      <c r="O167" s="101">
        <v>26709.15</v>
      </c>
      <c r="P167" s="101">
        <v>26709.15</v>
      </c>
      <c r="Q167" s="90">
        <f t="shared" ref="Q167:Q168" si="32">O167-P167</f>
        <v>0</v>
      </c>
      <c r="R167" s="20"/>
      <c r="S167" s="20"/>
      <c r="U167" s="20"/>
    </row>
    <row r="168" spans="1:1021" ht="15" customHeight="1">
      <c r="A168" s="10">
        <v>154</v>
      </c>
      <c r="B168" s="21" t="s">
        <v>139</v>
      </c>
      <c r="C168" s="42" t="s">
        <v>19</v>
      </c>
      <c r="D168" s="43"/>
      <c r="E168" s="21" t="s">
        <v>39</v>
      </c>
      <c r="F168" s="23"/>
      <c r="G168" s="19" t="s">
        <v>22</v>
      </c>
      <c r="H168" s="92"/>
      <c r="I168" s="101"/>
      <c r="J168" s="101"/>
      <c r="K168" s="101"/>
      <c r="L168" s="101"/>
      <c r="M168" s="87">
        <f t="shared" si="31"/>
        <v>0</v>
      </c>
      <c r="N168" s="101"/>
      <c r="O168" s="166"/>
      <c r="P168" s="166"/>
      <c r="Q168" s="90">
        <f t="shared" si="32"/>
        <v>0</v>
      </c>
      <c r="R168" s="20"/>
      <c r="S168" s="20"/>
      <c r="U168" s="20"/>
    </row>
    <row r="169" spans="1:1021" ht="15" hidden="1" customHeight="1">
      <c r="A169" s="10">
        <v>155</v>
      </c>
      <c r="B169" s="21" t="s">
        <v>139</v>
      </c>
      <c r="C169" s="42" t="s">
        <v>19</v>
      </c>
      <c r="D169" s="43"/>
      <c r="E169" s="21" t="s">
        <v>39</v>
      </c>
      <c r="F169" s="44"/>
      <c r="G169" s="19" t="s">
        <v>25</v>
      </c>
      <c r="H169" s="167"/>
      <c r="I169" s="104"/>
      <c r="J169" s="104"/>
      <c r="K169" s="104"/>
      <c r="L169" s="104"/>
      <c r="M169" s="104"/>
      <c r="N169" s="104"/>
      <c r="O169" s="121"/>
      <c r="P169" s="121"/>
      <c r="Q169" s="104"/>
    </row>
    <row r="170" spans="1:1021" ht="15" hidden="1" customHeight="1">
      <c r="A170" s="10">
        <v>156</v>
      </c>
      <c r="B170" s="21" t="s">
        <v>140</v>
      </c>
      <c r="C170" s="14"/>
      <c r="D170" s="10"/>
      <c r="E170" s="21"/>
      <c r="F170" s="23"/>
      <c r="G170" s="19" t="s">
        <v>44</v>
      </c>
      <c r="H170" s="96"/>
      <c r="I170" s="97"/>
      <c r="J170" s="97"/>
      <c r="K170" s="97"/>
      <c r="L170" s="97"/>
      <c r="M170" s="84"/>
      <c r="N170" s="97"/>
      <c r="O170" s="128"/>
      <c r="P170" s="128"/>
      <c r="Q170" s="138"/>
      <c r="R170" s="18"/>
    </row>
    <row r="171" spans="1:1021" ht="15" customHeight="1">
      <c r="A171" s="10">
        <v>157</v>
      </c>
      <c r="B171" s="21" t="s">
        <v>141</v>
      </c>
      <c r="C171" s="14" t="s">
        <v>19</v>
      </c>
      <c r="D171" s="10"/>
      <c r="E171" s="21" t="s">
        <v>142</v>
      </c>
      <c r="F171" s="23"/>
      <c r="G171" s="19" t="s">
        <v>22</v>
      </c>
      <c r="H171" s="92">
        <v>6</v>
      </c>
      <c r="I171" s="87"/>
      <c r="J171" s="87"/>
      <c r="K171" s="87"/>
      <c r="L171" s="87"/>
      <c r="M171" s="87">
        <f>K171-L171</f>
        <v>0</v>
      </c>
      <c r="N171" s="87">
        <v>17</v>
      </c>
      <c r="O171" s="90">
        <v>33925.620000000003</v>
      </c>
      <c r="P171" s="90">
        <v>33925.620000000003</v>
      </c>
      <c r="Q171" s="90">
        <f>O171-P171</f>
        <v>0</v>
      </c>
      <c r="R171" s="20"/>
      <c r="S171" s="20"/>
      <c r="U171" s="20"/>
    </row>
    <row r="172" spans="1:1021" ht="15" hidden="1" customHeight="1">
      <c r="A172" s="10">
        <v>158</v>
      </c>
      <c r="B172" s="21" t="s">
        <v>141</v>
      </c>
      <c r="C172" s="14" t="s">
        <v>19</v>
      </c>
      <c r="D172" s="21"/>
      <c r="E172" s="21" t="s">
        <v>142</v>
      </c>
      <c r="F172" s="21"/>
      <c r="G172" s="19" t="s">
        <v>21</v>
      </c>
      <c r="H172" s="80"/>
      <c r="I172" s="115"/>
      <c r="J172" s="115"/>
      <c r="K172" s="120"/>
      <c r="L172" s="153"/>
      <c r="M172" s="115"/>
      <c r="N172" s="168"/>
      <c r="O172" s="169"/>
      <c r="P172" s="169"/>
      <c r="Q172" s="84"/>
      <c r="R172" s="18"/>
    </row>
    <row r="173" spans="1:1021" ht="15" customHeight="1">
      <c r="A173" s="10">
        <v>159</v>
      </c>
      <c r="B173" s="21" t="s">
        <v>143</v>
      </c>
      <c r="C173" s="14" t="s">
        <v>19</v>
      </c>
      <c r="D173" s="10"/>
      <c r="E173" s="21" t="s">
        <v>122</v>
      </c>
      <c r="F173" s="23"/>
      <c r="G173" s="19" t="s">
        <v>22</v>
      </c>
      <c r="H173" s="92">
        <v>21</v>
      </c>
      <c r="I173" s="87"/>
      <c r="J173" s="87"/>
      <c r="K173" s="87"/>
      <c r="L173" s="87"/>
      <c r="M173" s="87">
        <f>K173-L173</f>
        <v>0</v>
      </c>
      <c r="N173" s="87">
        <v>49</v>
      </c>
      <c r="O173" s="87">
        <f>5248.31+2828.8+26487.21</f>
        <v>34564.32</v>
      </c>
      <c r="P173" s="87">
        <f>5248.31+2828.8+26487.21</f>
        <v>34564.32</v>
      </c>
      <c r="Q173" s="90">
        <f>O173-P173</f>
        <v>0</v>
      </c>
      <c r="R173" s="20"/>
      <c r="S173" s="20"/>
      <c r="U173" s="20"/>
    </row>
    <row r="174" spans="1:1021" s="18" customFormat="1" ht="15" hidden="1" customHeight="1">
      <c r="A174" s="10">
        <v>160</v>
      </c>
      <c r="B174" s="45" t="s">
        <v>143</v>
      </c>
      <c r="C174" s="14" t="s">
        <v>19</v>
      </c>
      <c r="D174" s="10"/>
      <c r="E174" s="21"/>
      <c r="F174" s="22"/>
      <c r="G174" s="19" t="s">
        <v>47</v>
      </c>
      <c r="H174" s="80"/>
      <c r="I174" s="170"/>
      <c r="J174" s="170"/>
      <c r="K174" s="170"/>
      <c r="L174" s="170"/>
      <c r="M174" s="84"/>
      <c r="N174" s="171"/>
      <c r="O174" s="172"/>
      <c r="P174" s="172"/>
      <c r="Q174" s="84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</row>
    <row r="175" spans="1:1021" ht="15" customHeight="1">
      <c r="A175" s="10">
        <v>161</v>
      </c>
      <c r="B175" s="21" t="s">
        <v>144</v>
      </c>
      <c r="C175" s="14" t="s">
        <v>19</v>
      </c>
      <c r="D175" s="10"/>
      <c r="E175" s="21" t="s">
        <v>43</v>
      </c>
      <c r="F175" s="23"/>
      <c r="G175" s="19" t="s">
        <v>22</v>
      </c>
      <c r="H175" s="92">
        <v>1</v>
      </c>
      <c r="I175" s="87"/>
      <c r="J175" s="87"/>
      <c r="K175" s="87"/>
      <c r="L175" s="87"/>
      <c r="M175" s="87">
        <f>K175-L175</f>
        <v>0</v>
      </c>
      <c r="N175" s="87"/>
      <c r="O175" s="87"/>
      <c r="P175" s="87"/>
      <c r="Q175" s="90">
        <f>O175-P175</f>
        <v>0</v>
      </c>
      <c r="R175" s="20"/>
      <c r="S175" s="20"/>
      <c r="U175" s="20"/>
    </row>
    <row r="176" spans="1:1021" ht="15" hidden="1" customHeight="1">
      <c r="A176" s="10">
        <v>162</v>
      </c>
      <c r="B176" s="21" t="s">
        <v>145</v>
      </c>
      <c r="C176" s="14" t="s">
        <v>38</v>
      </c>
      <c r="D176" s="10"/>
      <c r="E176" s="21"/>
      <c r="F176" s="22"/>
      <c r="G176" s="19" t="s">
        <v>47</v>
      </c>
      <c r="H176" s="80">
        <v>3</v>
      </c>
      <c r="I176" s="84"/>
      <c r="J176" s="84"/>
      <c r="K176" s="84"/>
      <c r="L176" s="84"/>
      <c r="M176" s="84"/>
      <c r="N176" s="84">
        <v>3</v>
      </c>
      <c r="O176" s="95">
        <v>9618.6</v>
      </c>
      <c r="P176" s="95">
        <v>9618.6</v>
      </c>
      <c r="Q176" s="84">
        <v>0</v>
      </c>
      <c r="R176" s="18"/>
    </row>
    <row r="177" spans="1:1021" ht="15" customHeight="1">
      <c r="A177" s="10">
        <v>163</v>
      </c>
      <c r="B177" s="21" t="s">
        <v>145</v>
      </c>
      <c r="C177" s="14"/>
      <c r="D177" s="10"/>
      <c r="E177" s="21"/>
      <c r="F177" s="22"/>
      <c r="G177" s="19" t="s">
        <v>22</v>
      </c>
      <c r="H177" s="80"/>
      <c r="I177" s="84"/>
      <c r="J177" s="84"/>
      <c r="K177" s="84"/>
      <c r="L177" s="84"/>
      <c r="M177" s="87">
        <f t="shared" ref="M177:M178" si="33">K177-L177</f>
        <v>0</v>
      </c>
      <c r="N177" s="84"/>
      <c r="O177" s="84"/>
      <c r="P177" s="84"/>
      <c r="Q177" s="90">
        <f t="shared" ref="Q177:Q178" si="34">O177-P177</f>
        <v>0</v>
      </c>
      <c r="R177" s="20"/>
      <c r="S177" s="20"/>
      <c r="U177" s="20"/>
    </row>
    <row r="178" spans="1:1021" ht="15" customHeight="1">
      <c r="A178" s="10">
        <v>164</v>
      </c>
      <c r="B178" s="21" t="s">
        <v>146</v>
      </c>
      <c r="C178" s="14" t="s">
        <v>38</v>
      </c>
      <c r="D178" s="10"/>
      <c r="E178" s="21" t="s">
        <v>147</v>
      </c>
      <c r="F178" s="23"/>
      <c r="G178" s="19" t="s">
        <v>22</v>
      </c>
      <c r="H178" s="92">
        <v>1</v>
      </c>
      <c r="I178" s="87"/>
      <c r="J178" s="87"/>
      <c r="K178" s="87"/>
      <c r="L178" s="87"/>
      <c r="M178" s="87">
        <f t="shared" si="33"/>
        <v>0</v>
      </c>
      <c r="N178" s="173">
        <v>3</v>
      </c>
      <c r="O178" s="174">
        <v>11740.51</v>
      </c>
      <c r="P178" s="174">
        <v>11740.51</v>
      </c>
      <c r="Q178" s="90">
        <f t="shared" si="34"/>
        <v>0</v>
      </c>
      <c r="R178" s="20"/>
      <c r="S178" s="20"/>
      <c r="U178" s="20"/>
    </row>
    <row r="179" spans="1:1021" ht="15" hidden="1" customHeight="1">
      <c r="A179" s="10">
        <v>165</v>
      </c>
      <c r="B179" s="21" t="s">
        <v>146</v>
      </c>
      <c r="C179" s="14" t="s">
        <v>38</v>
      </c>
      <c r="D179" s="10"/>
      <c r="E179" s="21" t="s">
        <v>147</v>
      </c>
      <c r="F179" s="30"/>
      <c r="G179" s="19" t="s">
        <v>47</v>
      </c>
      <c r="H179" s="80"/>
      <c r="I179" s="84"/>
      <c r="J179" s="84"/>
      <c r="K179" s="84"/>
      <c r="L179" s="84"/>
      <c r="M179" s="84"/>
      <c r="N179" s="82">
        <v>2</v>
      </c>
      <c r="O179" s="82">
        <v>693.66</v>
      </c>
      <c r="P179" s="82">
        <v>693.66</v>
      </c>
      <c r="Q179" s="84">
        <v>0</v>
      </c>
      <c r="R179" s="18"/>
    </row>
    <row r="180" spans="1:1021" ht="15" hidden="1" customHeight="1">
      <c r="A180" s="10">
        <v>166</v>
      </c>
      <c r="B180" s="21" t="s">
        <v>145</v>
      </c>
      <c r="C180" s="14"/>
      <c r="D180" s="10"/>
      <c r="E180" s="21"/>
      <c r="F180" s="30"/>
      <c r="G180" s="19"/>
      <c r="H180" s="80"/>
      <c r="I180" s="84"/>
      <c r="J180" s="84"/>
      <c r="K180" s="84"/>
      <c r="L180" s="84"/>
      <c r="M180" s="84"/>
      <c r="N180" s="82"/>
      <c r="O180" s="129"/>
      <c r="P180" s="82"/>
      <c r="Q180" s="84"/>
      <c r="R180" s="18"/>
    </row>
    <row r="181" spans="1:1021" ht="15" hidden="1" customHeight="1">
      <c r="A181" s="10"/>
      <c r="B181" s="21" t="s">
        <v>145</v>
      </c>
      <c r="C181" s="14"/>
      <c r="D181" s="10"/>
      <c r="E181" s="21"/>
      <c r="F181" s="30"/>
      <c r="G181" s="19" t="s">
        <v>25</v>
      </c>
      <c r="H181" s="80">
        <v>4</v>
      </c>
      <c r="I181" s="84"/>
      <c r="J181" s="84"/>
      <c r="K181" s="84"/>
      <c r="L181" s="84"/>
      <c r="M181" s="84"/>
      <c r="N181" s="82"/>
      <c r="O181" s="129"/>
      <c r="P181" s="82"/>
      <c r="Q181" s="84"/>
      <c r="R181" s="18"/>
    </row>
    <row r="182" spans="1:1021" ht="15" hidden="1" customHeight="1">
      <c r="A182" s="10">
        <v>167</v>
      </c>
      <c r="B182" s="21" t="s">
        <v>148</v>
      </c>
      <c r="C182" s="14" t="s">
        <v>19</v>
      </c>
      <c r="D182" s="10"/>
      <c r="E182" s="21"/>
      <c r="F182" s="22"/>
      <c r="G182" s="19" t="s">
        <v>25</v>
      </c>
      <c r="H182" s="80">
        <v>6</v>
      </c>
      <c r="I182" s="104"/>
      <c r="J182" s="104"/>
      <c r="K182" s="104"/>
      <c r="L182" s="104"/>
      <c r="M182" s="104"/>
      <c r="N182" s="104"/>
      <c r="O182" s="121"/>
      <c r="P182" s="104"/>
      <c r="Q182" s="104"/>
    </row>
    <row r="183" spans="1:1021" ht="15" customHeight="1">
      <c r="A183" s="10">
        <v>168</v>
      </c>
      <c r="B183" s="21" t="s">
        <v>148</v>
      </c>
      <c r="C183" s="14" t="s">
        <v>19</v>
      </c>
      <c r="D183" s="10"/>
      <c r="E183" s="21" t="s">
        <v>24</v>
      </c>
      <c r="F183" s="30"/>
      <c r="G183" s="19" t="s">
        <v>22</v>
      </c>
      <c r="H183" s="92"/>
      <c r="I183" s="87"/>
      <c r="J183" s="87"/>
      <c r="K183" s="87"/>
      <c r="L183" s="87"/>
      <c r="M183" s="87">
        <f t="shared" ref="M183:M184" si="35">K183-L183</f>
        <v>0</v>
      </c>
      <c r="N183" s="175"/>
      <c r="O183" s="176"/>
      <c r="P183" s="176"/>
      <c r="Q183" s="90">
        <f t="shared" ref="Q183:Q184" si="36">O183-P183</f>
        <v>0</v>
      </c>
      <c r="R183" s="20"/>
      <c r="S183" s="20"/>
      <c r="U183" s="20"/>
    </row>
    <row r="184" spans="1:1021" ht="15" customHeight="1">
      <c r="A184" s="10">
        <v>169</v>
      </c>
      <c r="B184" s="21" t="s">
        <v>149</v>
      </c>
      <c r="C184" s="14" t="s">
        <v>19</v>
      </c>
      <c r="D184" s="10"/>
      <c r="E184" s="21" t="s">
        <v>39</v>
      </c>
      <c r="F184" s="22"/>
      <c r="G184" s="19" t="s">
        <v>22</v>
      </c>
      <c r="H184" s="92"/>
      <c r="I184" s="87"/>
      <c r="J184" s="87"/>
      <c r="K184" s="87"/>
      <c r="L184" s="87"/>
      <c r="M184" s="87">
        <f t="shared" si="35"/>
        <v>0</v>
      </c>
      <c r="N184" s="87">
        <v>6</v>
      </c>
      <c r="O184" s="87">
        <v>6306.59</v>
      </c>
      <c r="P184" s="87">
        <v>6306.59</v>
      </c>
      <c r="Q184" s="90">
        <f t="shared" si="36"/>
        <v>0</v>
      </c>
      <c r="R184" s="20"/>
      <c r="S184" s="20"/>
      <c r="T184" s="18"/>
      <c r="U184" s="20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</row>
    <row r="185" spans="1:1021" ht="15" hidden="1" customHeight="1">
      <c r="A185" s="10">
        <v>170</v>
      </c>
      <c r="B185" s="21" t="s">
        <v>149</v>
      </c>
      <c r="C185" s="14" t="s">
        <v>19</v>
      </c>
      <c r="D185" s="10"/>
      <c r="E185" s="21" t="s">
        <v>39</v>
      </c>
      <c r="F185" s="22"/>
      <c r="G185" s="19" t="s">
        <v>25</v>
      </c>
      <c r="H185" s="80"/>
      <c r="I185" s="84"/>
      <c r="J185" s="84"/>
      <c r="K185" s="84"/>
      <c r="L185" s="84"/>
      <c r="M185" s="84"/>
      <c r="N185" s="84"/>
      <c r="O185" s="84"/>
      <c r="P185" s="84"/>
      <c r="Q185" s="84"/>
      <c r="R185" s="18"/>
    </row>
    <row r="186" spans="1:1021" ht="15" customHeight="1">
      <c r="A186" s="10">
        <v>171</v>
      </c>
      <c r="B186" s="21" t="s">
        <v>150</v>
      </c>
      <c r="C186" s="14" t="s">
        <v>19</v>
      </c>
      <c r="D186" s="10"/>
      <c r="E186" s="21" t="s">
        <v>39</v>
      </c>
      <c r="F186" s="22"/>
      <c r="G186" s="19" t="s">
        <v>22</v>
      </c>
      <c r="H186" s="92">
        <v>1</v>
      </c>
      <c r="I186" s="87"/>
      <c r="J186" s="87"/>
      <c r="K186" s="87"/>
      <c r="L186" s="87"/>
      <c r="M186" s="87">
        <f>K186-L186</f>
        <v>0</v>
      </c>
      <c r="N186" s="87"/>
      <c r="O186" s="93"/>
      <c r="P186" s="93"/>
      <c r="Q186" s="90">
        <f>O186-P186</f>
        <v>0</v>
      </c>
      <c r="R186" s="20"/>
      <c r="S186" s="20"/>
      <c r="U186" s="20"/>
    </row>
    <row r="187" spans="1:1021" ht="15" hidden="1" customHeight="1">
      <c r="A187" s="10">
        <v>172</v>
      </c>
      <c r="B187" s="21" t="s">
        <v>150</v>
      </c>
      <c r="C187" s="14" t="s">
        <v>19</v>
      </c>
      <c r="D187" s="43"/>
      <c r="E187" s="21" t="s">
        <v>39</v>
      </c>
      <c r="F187" s="44"/>
      <c r="G187" s="19" t="s">
        <v>25</v>
      </c>
      <c r="H187" s="167"/>
      <c r="I187" s="84"/>
      <c r="J187" s="84"/>
      <c r="K187" s="84"/>
      <c r="L187" s="84"/>
      <c r="M187" s="84"/>
      <c r="N187" s="84"/>
      <c r="O187" s="95"/>
      <c r="P187" s="84"/>
      <c r="Q187" s="84"/>
      <c r="R187" s="18"/>
    </row>
    <row r="188" spans="1:1021" ht="15" customHeight="1">
      <c r="A188" s="10">
        <v>173</v>
      </c>
      <c r="B188" s="21" t="s">
        <v>151</v>
      </c>
      <c r="C188" s="14" t="s">
        <v>19</v>
      </c>
      <c r="D188" s="43"/>
      <c r="E188" s="21" t="s">
        <v>39</v>
      </c>
      <c r="F188" s="23"/>
      <c r="G188" s="19" t="s">
        <v>22</v>
      </c>
      <c r="H188" s="177">
        <v>2</v>
      </c>
      <c r="I188" s="87"/>
      <c r="J188" s="87"/>
      <c r="K188" s="87"/>
      <c r="L188" s="87"/>
      <c r="M188" s="87">
        <f>K188-L188</f>
        <v>0</v>
      </c>
      <c r="N188" s="87"/>
      <c r="O188" s="93"/>
      <c r="P188" s="93"/>
      <c r="Q188" s="90">
        <f>O188-P188</f>
        <v>0</v>
      </c>
      <c r="R188" s="20"/>
      <c r="S188" s="20"/>
      <c r="U188" s="20"/>
    </row>
    <row r="189" spans="1:1021" ht="15" hidden="1" customHeight="1">
      <c r="A189" s="10">
        <v>174</v>
      </c>
      <c r="B189" s="21" t="s">
        <v>151</v>
      </c>
      <c r="C189" s="14"/>
      <c r="D189" s="10"/>
      <c r="E189" s="21"/>
      <c r="F189" s="23"/>
      <c r="G189" s="19" t="s">
        <v>25</v>
      </c>
      <c r="H189" s="80"/>
      <c r="I189" s="84"/>
      <c r="J189" s="84"/>
      <c r="K189" s="84"/>
      <c r="L189" s="84"/>
      <c r="M189" s="84"/>
      <c r="N189" s="84"/>
      <c r="O189" s="95"/>
      <c r="P189" s="95"/>
      <c r="Q189" s="13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</row>
    <row r="190" spans="1:1021" ht="15" customHeight="1">
      <c r="A190" s="10">
        <v>175</v>
      </c>
      <c r="B190" s="21" t="s">
        <v>152</v>
      </c>
      <c r="C190" s="14" t="s">
        <v>19</v>
      </c>
      <c r="D190" s="10"/>
      <c r="E190" s="21" t="s">
        <v>39</v>
      </c>
      <c r="F190" s="23"/>
      <c r="G190" s="19" t="s">
        <v>22</v>
      </c>
      <c r="H190" s="92"/>
      <c r="I190" s="87"/>
      <c r="J190" s="87"/>
      <c r="K190" s="87"/>
      <c r="L190" s="87"/>
      <c r="M190" s="87">
        <f>K190-L190</f>
        <v>0</v>
      </c>
      <c r="N190" s="87">
        <v>2</v>
      </c>
      <c r="O190" s="93">
        <v>6796.02</v>
      </c>
      <c r="P190" s="93">
        <v>6796.02</v>
      </c>
      <c r="Q190" s="90">
        <f>O190-P190</f>
        <v>0</v>
      </c>
      <c r="R190" s="20"/>
      <c r="S190" s="20"/>
      <c r="T190" s="18"/>
      <c r="U190" s="20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</row>
    <row r="191" spans="1:1021" s="3" customFormat="1" ht="15" hidden="1" customHeight="1">
      <c r="A191" s="10">
        <v>176</v>
      </c>
      <c r="B191" s="21" t="s">
        <v>152</v>
      </c>
      <c r="C191" s="14" t="s">
        <v>19</v>
      </c>
      <c r="D191" s="10"/>
      <c r="E191" s="21" t="s">
        <v>39</v>
      </c>
      <c r="F191" s="22"/>
      <c r="G191" s="19" t="s">
        <v>25</v>
      </c>
      <c r="H191" s="80"/>
      <c r="I191" s="104"/>
      <c r="J191" s="104"/>
      <c r="K191" s="104"/>
      <c r="L191" s="104"/>
      <c r="M191" s="104"/>
      <c r="N191" s="104"/>
      <c r="O191" s="121"/>
      <c r="P191" s="104"/>
      <c r="Q191" s="104"/>
    </row>
    <row r="192" spans="1:1021" s="3" customFormat="1" ht="15" hidden="1" customHeight="1">
      <c r="A192" s="10">
        <v>177</v>
      </c>
      <c r="B192" s="29" t="s">
        <v>153</v>
      </c>
      <c r="C192" s="14" t="s">
        <v>19</v>
      </c>
      <c r="D192" s="10"/>
      <c r="E192" s="21" t="s">
        <v>43</v>
      </c>
      <c r="F192" s="22"/>
      <c r="G192" s="19" t="s">
        <v>44</v>
      </c>
      <c r="H192" s="80">
        <v>3</v>
      </c>
      <c r="I192" s="105"/>
      <c r="J192" s="105"/>
      <c r="K192" s="104"/>
      <c r="L192" s="106"/>
      <c r="M192" s="105"/>
      <c r="N192" s="107">
        <v>2</v>
      </c>
      <c r="O192" s="108">
        <v>11911.2</v>
      </c>
      <c r="P192" s="108">
        <v>11911.2</v>
      </c>
      <c r="Q192" s="107"/>
      <c r="R192" s="18"/>
    </row>
    <row r="193" spans="1:21" s="3" customFormat="1" ht="15" customHeight="1">
      <c r="A193" s="10">
        <v>178</v>
      </c>
      <c r="B193" s="21" t="s">
        <v>153</v>
      </c>
      <c r="C193" s="14" t="s">
        <v>19</v>
      </c>
      <c r="D193" s="10"/>
      <c r="E193" s="21" t="s">
        <v>43</v>
      </c>
      <c r="F193" s="23"/>
      <c r="G193" s="19" t="s">
        <v>22</v>
      </c>
      <c r="H193" s="92">
        <v>2</v>
      </c>
      <c r="I193" s="87"/>
      <c r="J193" s="87"/>
      <c r="K193" s="87"/>
      <c r="L193" s="87"/>
      <c r="M193" s="87">
        <f>K193-L193</f>
        <v>0</v>
      </c>
      <c r="N193" s="87">
        <v>2</v>
      </c>
      <c r="O193" s="99">
        <v>2869.6</v>
      </c>
      <c r="P193" s="99">
        <v>2869.6</v>
      </c>
      <c r="Q193" s="90">
        <f>O193-P193</f>
        <v>0</v>
      </c>
      <c r="R193" s="20"/>
      <c r="S193" s="20"/>
      <c r="U193" s="20"/>
    </row>
    <row r="194" spans="1:21" s="3" customFormat="1" ht="15" hidden="1" customHeight="1">
      <c r="A194" s="10">
        <v>179</v>
      </c>
      <c r="B194" s="21" t="s">
        <v>153</v>
      </c>
      <c r="C194" s="14" t="s">
        <v>19</v>
      </c>
      <c r="D194" s="10"/>
      <c r="E194" s="21" t="s">
        <v>39</v>
      </c>
      <c r="F194" s="22"/>
      <c r="G194" s="19" t="s">
        <v>25</v>
      </c>
      <c r="H194" s="80"/>
      <c r="I194" s="84"/>
      <c r="J194" s="84"/>
      <c r="K194" s="84"/>
      <c r="L194" s="84"/>
      <c r="M194" s="84"/>
      <c r="N194" s="84"/>
      <c r="O194" s="95"/>
      <c r="P194" s="84"/>
      <c r="Q194" s="84"/>
      <c r="R194" s="18"/>
    </row>
    <row r="195" spans="1:21" s="3" customFormat="1" ht="15" customHeight="1">
      <c r="A195" s="10">
        <v>180</v>
      </c>
      <c r="B195" s="21" t="s">
        <v>154</v>
      </c>
      <c r="C195" s="14" t="s">
        <v>19</v>
      </c>
      <c r="D195" s="10"/>
      <c r="E195" s="21" t="s">
        <v>24</v>
      </c>
      <c r="F195" s="22"/>
      <c r="G195" s="19" t="s">
        <v>22</v>
      </c>
      <c r="H195" s="92"/>
      <c r="I195" s="87"/>
      <c r="J195" s="87"/>
      <c r="K195" s="87"/>
      <c r="L195" s="87"/>
      <c r="M195" s="87">
        <f t="shared" ref="M195:M197" si="37">K195-L195</f>
        <v>0</v>
      </c>
      <c r="N195" s="87">
        <v>4</v>
      </c>
      <c r="O195" s="93">
        <f>7049.94+2685.19</f>
        <v>9735.1299999999992</v>
      </c>
      <c r="P195" s="93">
        <f>7049.94+2685.19</f>
        <v>9735.1299999999992</v>
      </c>
      <c r="Q195" s="90">
        <f t="shared" ref="Q195:Q197" si="38">O195-P195</f>
        <v>0</v>
      </c>
      <c r="R195" s="20"/>
      <c r="S195" s="20"/>
      <c r="U195" s="20"/>
    </row>
    <row r="196" spans="1:21" s="3" customFormat="1" ht="15" customHeight="1">
      <c r="A196" s="10">
        <v>181</v>
      </c>
      <c r="B196" s="21" t="s">
        <v>155</v>
      </c>
      <c r="C196" s="14" t="s">
        <v>19</v>
      </c>
      <c r="D196" s="10"/>
      <c r="E196" s="21"/>
      <c r="F196" s="23"/>
      <c r="G196" s="19" t="s">
        <v>22</v>
      </c>
      <c r="H196" s="92">
        <v>1</v>
      </c>
      <c r="I196" s="87"/>
      <c r="J196" s="87"/>
      <c r="K196" s="87"/>
      <c r="L196" s="87"/>
      <c r="M196" s="87">
        <f t="shared" si="37"/>
        <v>0</v>
      </c>
      <c r="N196" s="87"/>
      <c r="O196" s="93"/>
      <c r="P196" s="93"/>
      <c r="Q196" s="90">
        <f t="shared" si="38"/>
        <v>0</v>
      </c>
      <c r="R196" s="20"/>
      <c r="S196" s="20"/>
      <c r="U196" s="20"/>
    </row>
    <row r="197" spans="1:21" s="3" customFormat="1" ht="15" customHeight="1">
      <c r="A197" s="10">
        <v>182</v>
      </c>
      <c r="B197" s="21" t="s">
        <v>156</v>
      </c>
      <c r="C197" s="14" t="s">
        <v>19</v>
      </c>
      <c r="D197" s="10"/>
      <c r="E197" s="21" t="s">
        <v>24</v>
      </c>
      <c r="F197" s="23"/>
      <c r="G197" s="19" t="s">
        <v>22</v>
      </c>
      <c r="H197" s="92"/>
      <c r="I197" s="87"/>
      <c r="J197" s="87"/>
      <c r="K197" s="87"/>
      <c r="L197" s="87"/>
      <c r="M197" s="87">
        <f t="shared" si="37"/>
        <v>0</v>
      </c>
      <c r="N197" s="87"/>
      <c r="O197" s="93"/>
      <c r="P197" s="93"/>
      <c r="Q197" s="90">
        <f t="shared" si="38"/>
        <v>0</v>
      </c>
      <c r="R197" s="20"/>
      <c r="S197" s="20"/>
      <c r="U197" s="20"/>
    </row>
    <row r="198" spans="1:21" s="3" customFormat="1" ht="15" hidden="1" customHeight="1">
      <c r="A198" s="10">
        <v>183</v>
      </c>
      <c r="B198" s="21" t="s">
        <v>156</v>
      </c>
      <c r="C198" s="14" t="s">
        <v>19</v>
      </c>
      <c r="D198" s="10"/>
      <c r="E198" s="21" t="s">
        <v>39</v>
      </c>
      <c r="F198" s="29"/>
      <c r="G198" s="19" t="s">
        <v>25</v>
      </c>
      <c r="H198" s="96"/>
      <c r="I198" s="178"/>
      <c r="J198" s="178"/>
      <c r="K198" s="178"/>
      <c r="L198" s="178"/>
      <c r="M198" s="178"/>
      <c r="N198" s="178"/>
      <c r="O198" s="179"/>
      <c r="P198" s="178"/>
      <c r="Q198" s="178"/>
    </row>
    <row r="199" spans="1:21" s="3" customFormat="1" ht="15" hidden="1" customHeight="1">
      <c r="A199" s="10">
        <v>184</v>
      </c>
      <c r="B199" s="21" t="s">
        <v>157</v>
      </c>
      <c r="C199" s="14" t="s">
        <v>19</v>
      </c>
      <c r="D199" s="10"/>
      <c r="E199" s="21" t="s">
        <v>158</v>
      </c>
      <c r="F199" s="22"/>
      <c r="G199" s="19" t="s">
        <v>21</v>
      </c>
      <c r="H199" s="80"/>
      <c r="I199" s="115"/>
      <c r="J199" s="127"/>
      <c r="K199" s="143"/>
      <c r="L199" s="143"/>
      <c r="M199" s="127"/>
      <c r="N199" s="84"/>
      <c r="O199" s="84"/>
      <c r="P199" s="84"/>
      <c r="Q199" s="84"/>
    </row>
    <row r="200" spans="1:21" s="3" customFormat="1" ht="15" customHeight="1">
      <c r="A200" s="10">
        <v>185</v>
      </c>
      <c r="B200" s="21" t="s">
        <v>157</v>
      </c>
      <c r="C200" s="14" t="s">
        <v>19</v>
      </c>
      <c r="D200" s="10"/>
      <c r="E200" s="21"/>
      <c r="F200" s="23"/>
      <c r="G200" s="19" t="s">
        <v>22</v>
      </c>
      <c r="H200" s="92"/>
      <c r="I200" s="87"/>
      <c r="J200" s="87"/>
      <c r="K200" s="87"/>
      <c r="L200" s="87"/>
      <c r="M200" s="87">
        <f>K200-L200</f>
        <v>0</v>
      </c>
      <c r="N200" s="87"/>
      <c r="O200" s="93"/>
      <c r="P200" s="93"/>
      <c r="Q200" s="90">
        <f>O200-P200</f>
        <v>0</v>
      </c>
      <c r="R200" s="20"/>
      <c r="S200" s="20"/>
      <c r="U200" s="20"/>
    </row>
    <row r="201" spans="1:21" s="3" customFormat="1" ht="15" hidden="1" customHeight="1">
      <c r="A201" s="10">
        <v>186</v>
      </c>
      <c r="B201" s="21" t="s">
        <v>159</v>
      </c>
      <c r="C201" s="14"/>
      <c r="D201" s="10"/>
      <c r="E201" s="21"/>
      <c r="F201" s="23"/>
      <c r="G201" s="19"/>
      <c r="H201" s="92"/>
      <c r="I201" s="87"/>
      <c r="J201" s="87"/>
      <c r="K201" s="87"/>
      <c r="L201" s="87"/>
      <c r="M201" s="87"/>
      <c r="N201" s="87"/>
      <c r="O201" s="93"/>
      <c r="P201" s="93"/>
      <c r="Q201" s="90"/>
      <c r="R201" s="20"/>
      <c r="S201" s="20"/>
      <c r="U201" s="20"/>
    </row>
    <row r="202" spans="1:21" s="3" customFormat="1" ht="15" hidden="1" customHeight="1">
      <c r="A202" s="10">
        <v>187</v>
      </c>
      <c r="B202" s="21" t="s">
        <v>159</v>
      </c>
      <c r="C202" s="14"/>
      <c r="D202" s="10"/>
      <c r="E202" s="21"/>
      <c r="F202" s="23"/>
      <c r="G202" s="19" t="s">
        <v>33</v>
      </c>
      <c r="H202" s="92"/>
      <c r="I202" s="87"/>
      <c r="J202" s="87"/>
      <c r="K202" s="87"/>
      <c r="L202" s="87"/>
      <c r="M202" s="87"/>
      <c r="N202" s="87"/>
      <c r="O202" s="93"/>
      <c r="P202" s="93"/>
      <c r="Q202" s="90"/>
      <c r="R202" s="20"/>
      <c r="S202" s="20"/>
      <c r="U202" s="20"/>
    </row>
    <row r="203" spans="1:21" s="3" customFormat="1" ht="15" hidden="1" customHeight="1">
      <c r="A203" s="10">
        <v>188</v>
      </c>
      <c r="B203" s="21" t="s">
        <v>160</v>
      </c>
      <c r="C203" s="14"/>
      <c r="D203" s="10"/>
      <c r="E203" s="21"/>
      <c r="F203" s="22"/>
      <c r="G203" s="19" t="s">
        <v>33</v>
      </c>
      <c r="H203" s="92"/>
      <c r="I203" s="87"/>
      <c r="J203" s="87"/>
      <c r="K203" s="90"/>
      <c r="L203" s="90"/>
      <c r="M203" s="87"/>
      <c r="N203" s="87"/>
      <c r="O203" s="93"/>
      <c r="P203" s="93"/>
      <c r="Q203" s="90"/>
    </row>
    <row r="204" spans="1:21" s="3" customFormat="1" ht="15" hidden="1" customHeight="1">
      <c r="A204" s="10">
        <v>189</v>
      </c>
      <c r="B204" s="39" t="s">
        <v>161</v>
      </c>
      <c r="C204" s="14" t="s">
        <v>38</v>
      </c>
      <c r="D204" s="11"/>
      <c r="E204" s="21" t="s">
        <v>24</v>
      </c>
      <c r="F204" s="46"/>
      <c r="G204" s="19" t="s">
        <v>25</v>
      </c>
      <c r="H204" s="96"/>
      <c r="I204" s="97"/>
      <c r="J204" s="97"/>
      <c r="K204" s="180"/>
      <c r="L204" s="180"/>
      <c r="M204" s="84"/>
      <c r="N204" s="97"/>
      <c r="O204" s="128"/>
      <c r="P204" s="128"/>
      <c r="Q204" s="84"/>
      <c r="R204" s="18"/>
    </row>
    <row r="205" spans="1:21" s="3" customFormat="1" ht="15" customHeight="1">
      <c r="A205" s="10">
        <v>190</v>
      </c>
      <c r="B205" s="47" t="s">
        <v>161</v>
      </c>
      <c r="C205" s="48" t="s">
        <v>38</v>
      </c>
      <c r="D205" s="11"/>
      <c r="E205" s="39"/>
      <c r="F205" s="26"/>
      <c r="G205" s="27" t="s">
        <v>22</v>
      </c>
      <c r="H205" s="116">
        <v>3</v>
      </c>
      <c r="I205" s="87"/>
      <c r="J205" s="87"/>
      <c r="K205" s="87"/>
      <c r="L205" s="87"/>
      <c r="M205" s="87">
        <f>K205-L205</f>
        <v>0</v>
      </c>
      <c r="N205" s="87"/>
      <c r="O205" s="93"/>
      <c r="P205" s="93"/>
      <c r="Q205" s="90">
        <f>O205-P205</f>
        <v>0</v>
      </c>
      <c r="R205" s="20"/>
      <c r="S205" s="20"/>
      <c r="U205" s="20"/>
    </row>
    <row r="206" spans="1:21" s="3" customFormat="1" ht="15" hidden="1" customHeight="1">
      <c r="A206" s="10">
        <v>191</v>
      </c>
      <c r="B206" s="39" t="s">
        <v>162</v>
      </c>
      <c r="C206" s="14"/>
      <c r="D206" s="11"/>
      <c r="E206" s="21"/>
      <c r="F206" s="46"/>
      <c r="G206" s="19" t="s">
        <v>25</v>
      </c>
      <c r="H206" s="96"/>
      <c r="I206" s="104"/>
      <c r="J206" s="104"/>
      <c r="K206" s="104"/>
      <c r="L206" s="104"/>
      <c r="M206" s="104"/>
      <c r="N206" s="104"/>
      <c r="O206" s="121"/>
      <c r="P206" s="104"/>
      <c r="Q206" s="104"/>
    </row>
    <row r="207" spans="1:21" s="3" customFormat="1" ht="15" hidden="1" customHeight="1">
      <c r="A207" s="10">
        <v>192</v>
      </c>
      <c r="B207" s="29" t="s">
        <v>163</v>
      </c>
      <c r="C207" s="14" t="s">
        <v>19</v>
      </c>
      <c r="D207" s="10"/>
      <c r="E207" s="21" t="s">
        <v>43</v>
      </c>
      <c r="F207" s="22"/>
      <c r="G207" s="19" t="s">
        <v>44</v>
      </c>
      <c r="H207" s="80">
        <v>2</v>
      </c>
      <c r="I207" s="105"/>
      <c r="J207" s="105"/>
      <c r="K207" s="104"/>
      <c r="L207" s="106"/>
      <c r="M207" s="105"/>
      <c r="N207" s="107">
        <v>3</v>
      </c>
      <c r="O207" s="108">
        <v>6161.35</v>
      </c>
      <c r="P207" s="108">
        <v>6161.35</v>
      </c>
      <c r="Q207" s="107"/>
      <c r="R207" s="18"/>
    </row>
    <row r="208" spans="1:21" s="3" customFormat="1" ht="15" customHeight="1">
      <c r="A208" s="10">
        <v>193</v>
      </c>
      <c r="B208" s="39" t="s">
        <v>164</v>
      </c>
      <c r="C208" s="48" t="s">
        <v>19</v>
      </c>
      <c r="D208" s="11"/>
      <c r="E208" s="39" t="s">
        <v>24</v>
      </c>
      <c r="F208" s="26"/>
      <c r="G208" s="27" t="s">
        <v>22</v>
      </c>
      <c r="H208" s="116">
        <v>6</v>
      </c>
      <c r="I208" s="87"/>
      <c r="J208" s="87"/>
      <c r="K208" s="87"/>
      <c r="L208" s="87"/>
      <c r="M208" s="87">
        <f>K208-L208</f>
        <v>0</v>
      </c>
      <c r="N208" s="87"/>
      <c r="O208" s="93"/>
      <c r="P208" s="93"/>
      <c r="Q208" s="90">
        <f>O208-P208</f>
        <v>0</v>
      </c>
      <c r="R208" s="20"/>
      <c r="S208" s="20"/>
      <c r="U208" s="20"/>
    </row>
    <row r="209" spans="1:1021" s="3" customFormat="1" ht="15" hidden="1" customHeight="1">
      <c r="A209" s="10">
        <v>194</v>
      </c>
      <c r="B209" s="21" t="s">
        <v>164</v>
      </c>
      <c r="C209" s="49" t="s">
        <v>19</v>
      </c>
      <c r="D209" s="50"/>
      <c r="E209" s="21" t="s">
        <v>24</v>
      </c>
      <c r="F209" s="51"/>
      <c r="G209" s="19" t="s">
        <v>25</v>
      </c>
      <c r="H209" s="181"/>
      <c r="I209" s="178"/>
      <c r="J209" s="178"/>
      <c r="K209" s="178"/>
      <c r="L209" s="178"/>
      <c r="M209" s="104"/>
      <c r="N209" s="178"/>
      <c r="O209" s="179"/>
      <c r="P209" s="179"/>
      <c r="Q209" s="104"/>
      <c r="R209" s="18"/>
    </row>
    <row r="210" spans="1:1021" s="3" customFormat="1" ht="15" customHeight="1">
      <c r="A210" s="10">
        <v>195</v>
      </c>
      <c r="B210" s="21" t="s">
        <v>165</v>
      </c>
      <c r="C210" s="42" t="s">
        <v>19</v>
      </c>
      <c r="D210" s="43"/>
      <c r="E210" s="21" t="s">
        <v>20</v>
      </c>
      <c r="F210" s="52"/>
      <c r="G210" s="19" t="s">
        <v>22</v>
      </c>
      <c r="H210" s="177"/>
      <c r="I210" s="87"/>
      <c r="J210" s="87"/>
      <c r="K210" s="87"/>
      <c r="L210" s="87"/>
      <c r="M210" s="87">
        <f>K210-L210</f>
        <v>0</v>
      </c>
      <c r="N210" s="87"/>
      <c r="O210" s="87"/>
      <c r="P210" s="87"/>
      <c r="Q210" s="90">
        <f>O210-P210</f>
        <v>0</v>
      </c>
      <c r="R210" s="20"/>
      <c r="S210" s="20"/>
      <c r="U210" s="20"/>
    </row>
    <row r="211" spans="1:1021" s="3" customFormat="1" ht="15" hidden="1" customHeight="1">
      <c r="A211" s="10">
        <v>196</v>
      </c>
      <c r="B211" s="21" t="s">
        <v>165</v>
      </c>
      <c r="C211" s="14" t="s">
        <v>19</v>
      </c>
      <c r="D211" s="10"/>
      <c r="E211" s="21" t="s">
        <v>20</v>
      </c>
      <c r="F211" s="22"/>
      <c r="G211" s="19" t="s">
        <v>21</v>
      </c>
      <c r="H211" s="80">
        <v>3</v>
      </c>
      <c r="I211" s="115"/>
      <c r="J211" s="127"/>
      <c r="K211" s="143"/>
      <c r="L211" s="143"/>
      <c r="M211" s="127"/>
      <c r="N211" s="83"/>
      <c r="O211" s="122"/>
      <c r="P211" s="122"/>
      <c r="Q211" s="84"/>
      <c r="R211" s="18"/>
    </row>
    <row r="212" spans="1:1021" s="3" customFormat="1" ht="15" customHeight="1">
      <c r="A212" s="10">
        <v>197</v>
      </c>
      <c r="B212" s="21" t="s">
        <v>166</v>
      </c>
      <c r="C212" s="42" t="s">
        <v>38</v>
      </c>
      <c r="D212" s="22" t="s">
        <v>167</v>
      </c>
      <c r="E212" s="21" t="s">
        <v>24</v>
      </c>
      <c r="F212" s="23"/>
      <c r="G212" s="19" t="s">
        <v>22</v>
      </c>
      <c r="H212" s="177"/>
      <c r="I212" s="87"/>
      <c r="J212" s="87"/>
      <c r="K212" s="87"/>
      <c r="L212" s="87"/>
      <c r="M212" s="87">
        <f t="shared" ref="M212:M213" si="39">K212-L212</f>
        <v>0</v>
      </c>
      <c r="N212" s="87"/>
      <c r="O212" s="93"/>
      <c r="P212" s="93"/>
      <c r="Q212" s="90">
        <f t="shared" ref="Q212:Q213" si="40">O212-P212</f>
        <v>0</v>
      </c>
      <c r="R212" s="20"/>
      <c r="S212" s="20"/>
      <c r="U212" s="20"/>
    </row>
    <row r="213" spans="1:1021" s="18" customFormat="1" ht="15" customHeight="1">
      <c r="A213" s="10">
        <v>198</v>
      </c>
      <c r="B213" s="21" t="s">
        <v>168</v>
      </c>
      <c r="C213" s="14" t="s">
        <v>19</v>
      </c>
      <c r="D213" s="10"/>
      <c r="E213" s="21" t="s">
        <v>24</v>
      </c>
      <c r="F213" s="23"/>
      <c r="G213" s="19" t="s">
        <v>22</v>
      </c>
      <c r="H213" s="92">
        <v>6</v>
      </c>
      <c r="I213" s="87"/>
      <c r="J213" s="87"/>
      <c r="K213" s="87"/>
      <c r="L213" s="87"/>
      <c r="M213" s="87">
        <f t="shared" si="39"/>
        <v>0</v>
      </c>
      <c r="N213" s="87"/>
      <c r="O213" s="93"/>
      <c r="P213" s="93"/>
      <c r="Q213" s="90">
        <f t="shared" si="40"/>
        <v>0</v>
      </c>
      <c r="R213" s="20"/>
      <c r="S213" s="20"/>
      <c r="T213" s="3"/>
      <c r="U213" s="20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  <c r="AEL213" s="3"/>
      <c r="AEM213" s="3"/>
      <c r="AEN213" s="3"/>
      <c r="AEO213" s="3"/>
      <c r="AEP213" s="3"/>
      <c r="AEQ213" s="3"/>
      <c r="AER213" s="3"/>
      <c r="AES213" s="3"/>
      <c r="AET213" s="3"/>
      <c r="AEU213" s="3"/>
      <c r="AEV213" s="3"/>
      <c r="AEW213" s="3"/>
      <c r="AEX213" s="3"/>
      <c r="AEY213" s="3"/>
      <c r="AEZ213" s="3"/>
      <c r="AFA213" s="3"/>
      <c r="AFB213" s="3"/>
      <c r="AFC213" s="3"/>
      <c r="AFD213" s="3"/>
      <c r="AFE213" s="3"/>
      <c r="AFF213" s="3"/>
      <c r="AFG213" s="3"/>
      <c r="AFH213" s="3"/>
      <c r="AFI213" s="3"/>
      <c r="AFJ213" s="3"/>
      <c r="AFK213" s="3"/>
      <c r="AFL213" s="3"/>
      <c r="AFM213" s="3"/>
      <c r="AFN213" s="3"/>
      <c r="AFO213" s="3"/>
      <c r="AFP213" s="3"/>
      <c r="AFQ213" s="3"/>
      <c r="AFR213" s="3"/>
      <c r="AFS213" s="3"/>
      <c r="AFT213" s="3"/>
      <c r="AFU213" s="3"/>
      <c r="AFV213" s="3"/>
      <c r="AFW213" s="3"/>
      <c r="AFX213" s="3"/>
      <c r="AFY213" s="3"/>
      <c r="AFZ213" s="3"/>
      <c r="AGA213" s="3"/>
      <c r="AGB213" s="3"/>
      <c r="AGC213" s="3"/>
      <c r="AGD213" s="3"/>
      <c r="AGE213" s="3"/>
      <c r="AGF213" s="3"/>
      <c r="AGG213" s="3"/>
      <c r="AGH213" s="3"/>
      <c r="AGI213" s="3"/>
      <c r="AGJ213" s="3"/>
      <c r="AGK213" s="3"/>
      <c r="AGL213" s="3"/>
      <c r="AGM213" s="3"/>
      <c r="AGN213" s="3"/>
      <c r="AGO213" s="3"/>
      <c r="AGP213" s="3"/>
      <c r="AGQ213" s="3"/>
      <c r="AGR213" s="3"/>
      <c r="AGS213" s="3"/>
      <c r="AGT213" s="3"/>
      <c r="AGU213" s="3"/>
      <c r="AGV213" s="3"/>
      <c r="AGW213" s="3"/>
      <c r="AGX213" s="3"/>
      <c r="AGY213" s="3"/>
      <c r="AGZ213" s="3"/>
      <c r="AHA213" s="3"/>
      <c r="AHB213" s="3"/>
      <c r="AHC213" s="3"/>
      <c r="AHD213" s="3"/>
      <c r="AHE213" s="3"/>
      <c r="AHF213" s="3"/>
      <c r="AHG213" s="3"/>
      <c r="AHH213" s="3"/>
      <c r="AHI213" s="3"/>
      <c r="AHJ213" s="3"/>
      <c r="AHK213" s="3"/>
      <c r="AHL213" s="3"/>
      <c r="AHM213" s="3"/>
      <c r="AHN213" s="3"/>
      <c r="AHO213" s="3"/>
      <c r="AHP213" s="3"/>
      <c r="AHQ213" s="3"/>
      <c r="AHR213" s="3"/>
      <c r="AHS213" s="3"/>
      <c r="AHT213" s="3"/>
      <c r="AHU213" s="3"/>
      <c r="AHV213" s="3"/>
      <c r="AHW213" s="3"/>
      <c r="AHX213" s="3"/>
      <c r="AHY213" s="3"/>
      <c r="AHZ213" s="3"/>
      <c r="AIA213" s="3"/>
      <c r="AIB213" s="3"/>
      <c r="AIC213" s="3"/>
      <c r="AID213" s="3"/>
      <c r="AIE213" s="3"/>
      <c r="AIF213" s="3"/>
      <c r="AIG213" s="3"/>
      <c r="AIH213" s="3"/>
      <c r="AII213" s="3"/>
      <c r="AIJ213" s="3"/>
      <c r="AIK213" s="3"/>
      <c r="AIL213" s="3"/>
      <c r="AIM213" s="3"/>
      <c r="AIN213" s="3"/>
      <c r="AIO213" s="3"/>
      <c r="AIP213" s="3"/>
      <c r="AIQ213" s="3"/>
      <c r="AIR213" s="3"/>
      <c r="AIS213" s="3"/>
      <c r="AIT213" s="3"/>
      <c r="AIU213" s="3"/>
      <c r="AIV213" s="3"/>
      <c r="AIW213" s="3"/>
      <c r="AIX213" s="3"/>
      <c r="AIY213" s="3"/>
      <c r="AIZ213" s="3"/>
      <c r="AJA213" s="3"/>
      <c r="AJB213" s="3"/>
      <c r="AJC213" s="3"/>
      <c r="AJD213" s="3"/>
      <c r="AJE213" s="3"/>
      <c r="AJF213" s="3"/>
      <c r="AJG213" s="3"/>
      <c r="AJH213" s="3"/>
      <c r="AJI213" s="3"/>
      <c r="AJJ213" s="3"/>
      <c r="AJK213" s="3"/>
      <c r="AJL213" s="3"/>
      <c r="AJM213" s="3"/>
      <c r="AJN213" s="3"/>
      <c r="AJO213" s="3"/>
      <c r="AJP213" s="3"/>
      <c r="AJQ213" s="3"/>
      <c r="AJR213" s="3"/>
      <c r="AJS213" s="3"/>
      <c r="AJT213" s="3"/>
      <c r="AJU213" s="3"/>
      <c r="AJV213" s="3"/>
      <c r="AJW213" s="3"/>
      <c r="AJX213" s="3"/>
      <c r="AJY213" s="3"/>
      <c r="AJZ213" s="3"/>
      <c r="AKA213" s="3"/>
      <c r="AKB213" s="3"/>
      <c r="AKC213" s="3"/>
      <c r="AKD213" s="3"/>
      <c r="AKE213" s="3"/>
      <c r="AKF213" s="3"/>
      <c r="AKG213" s="3"/>
      <c r="AKH213" s="3"/>
      <c r="AKI213" s="3"/>
      <c r="AKJ213" s="3"/>
      <c r="AKK213" s="3"/>
      <c r="AKL213" s="3"/>
      <c r="AKM213" s="3"/>
      <c r="AKN213" s="3"/>
      <c r="AKO213" s="3"/>
      <c r="AKP213" s="3"/>
      <c r="AKQ213" s="3"/>
      <c r="AKR213" s="3"/>
      <c r="AKS213" s="3"/>
      <c r="AKT213" s="3"/>
      <c r="AKU213" s="3"/>
      <c r="AKV213" s="3"/>
      <c r="AKW213" s="3"/>
      <c r="AKX213" s="3"/>
      <c r="AKY213" s="3"/>
      <c r="AKZ213" s="3"/>
      <c r="ALA213" s="3"/>
      <c r="ALB213" s="3"/>
      <c r="ALC213" s="3"/>
      <c r="ALD213" s="3"/>
      <c r="ALE213" s="3"/>
      <c r="ALF213" s="3"/>
      <c r="ALG213" s="3"/>
      <c r="ALH213" s="3"/>
      <c r="ALI213" s="3"/>
      <c r="ALJ213" s="3"/>
      <c r="ALK213" s="3"/>
      <c r="ALL213" s="3"/>
      <c r="ALM213" s="3"/>
      <c r="ALN213" s="3"/>
      <c r="ALO213" s="3"/>
      <c r="ALP213" s="3"/>
      <c r="ALQ213" s="3"/>
      <c r="ALR213" s="3"/>
      <c r="ALS213" s="3"/>
      <c r="ALT213" s="3"/>
      <c r="ALU213" s="3"/>
      <c r="ALV213" s="3"/>
      <c r="ALW213" s="3"/>
      <c r="ALX213" s="3"/>
      <c r="ALY213" s="3"/>
      <c r="ALZ213" s="3"/>
      <c r="AMA213" s="3"/>
      <c r="AMB213" s="3"/>
      <c r="AMC213" s="3"/>
      <c r="AMD213" s="3"/>
      <c r="AME213" s="3"/>
      <c r="AMF213" s="3"/>
      <c r="AMG213" s="3"/>
    </row>
    <row r="214" spans="1:1021" s="18" customFormat="1" ht="15" hidden="1" customHeight="1">
      <c r="A214" s="10">
        <v>199</v>
      </c>
      <c r="B214" s="21" t="s">
        <v>169</v>
      </c>
      <c r="C214" s="14" t="s">
        <v>19</v>
      </c>
      <c r="D214" s="10"/>
      <c r="E214" s="21" t="s">
        <v>43</v>
      </c>
      <c r="F214" s="22"/>
      <c r="G214" s="17" t="s">
        <v>44</v>
      </c>
      <c r="H214" s="96"/>
      <c r="I214" s="182"/>
      <c r="J214" s="182"/>
      <c r="K214" s="183"/>
      <c r="L214" s="184"/>
      <c r="M214" s="105"/>
      <c r="N214" s="107"/>
      <c r="O214" s="108"/>
      <c r="P214" s="107"/>
      <c r="Q214" s="107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  <c r="AIB214" s="3"/>
      <c r="AIC214" s="3"/>
      <c r="AID214" s="3"/>
      <c r="AIE214" s="3"/>
      <c r="AIF214" s="3"/>
      <c r="AIG214" s="3"/>
      <c r="AIH214" s="3"/>
      <c r="AII214" s="3"/>
      <c r="AIJ214" s="3"/>
      <c r="AIK214" s="3"/>
      <c r="AIL214" s="3"/>
      <c r="AIM214" s="3"/>
      <c r="AIN214" s="3"/>
      <c r="AIO214" s="3"/>
      <c r="AIP214" s="3"/>
      <c r="AIQ214" s="3"/>
      <c r="AIR214" s="3"/>
      <c r="AIS214" s="3"/>
      <c r="AIT214" s="3"/>
      <c r="AIU214" s="3"/>
      <c r="AIV214" s="3"/>
      <c r="AIW214" s="3"/>
      <c r="AIX214" s="3"/>
      <c r="AIY214" s="3"/>
      <c r="AIZ214" s="3"/>
      <c r="AJA214" s="3"/>
      <c r="AJB214" s="3"/>
      <c r="AJC214" s="3"/>
      <c r="AJD214" s="3"/>
      <c r="AJE214" s="3"/>
      <c r="AJF214" s="3"/>
      <c r="AJG214" s="3"/>
      <c r="AJH214" s="3"/>
      <c r="AJI214" s="3"/>
      <c r="AJJ214" s="3"/>
      <c r="AJK214" s="3"/>
      <c r="AJL214" s="3"/>
      <c r="AJM214" s="3"/>
      <c r="AJN214" s="3"/>
      <c r="AJO214" s="3"/>
      <c r="AJP214" s="3"/>
      <c r="AJQ214" s="3"/>
      <c r="AJR214" s="3"/>
      <c r="AJS214" s="3"/>
      <c r="AJT214" s="3"/>
      <c r="AJU214" s="3"/>
      <c r="AJV214" s="3"/>
      <c r="AJW214" s="3"/>
      <c r="AJX214" s="3"/>
      <c r="AJY214" s="3"/>
      <c r="AJZ214" s="3"/>
      <c r="AKA214" s="3"/>
      <c r="AKB214" s="3"/>
      <c r="AKC214" s="3"/>
      <c r="AKD214" s="3"/>
      <c r="AKE214" s="3"/>
      <c r="AKF214" s="3"/>
      <c r="AKG214" s="3"/>
      <c r="AKH214" s="3"/>
      <c r="AKI214" s="3"/>
      <c r="AKJ214" s="3"/>
      <c r="AKK214" s="3"/>
      <c r="AKL214" s="3"/>
      <c r="AKM214" s="3"/>
      <c r="AKN214" s="3"/>
      <c r="AKO214" s="3"/>
      <c r="AKP214" s="3"/>
      <c r="AKQ214" s="3"/>
      <c r="AKR214" s="3"/>
      <c r="AKS214" s="3"/>
      <c r="AKT214" s="3"/>
      <c r="AKU214" s="3"/>
      <c r="AKV214" s="3"/>
      <c r="AKW214" s="3"/>
      <c r="AKX214" s="3"/>
      <c r="AKY214" s="3"/>
      <c r="AKZ214" s="3"/>
      <c r="ALA214" s="3"/>
      <c r="ALB214" s="3"/>
      <c r="ALC214" s="3"/>
      <c r="ALD214" s="3"/>
      <c r="ALE214" s="3"/>
      <c r="ALF214" s="3"/>
      <c r="ALG214" s="3"/>
      <c r="ALH214" s="3"/>
      <c r="ALI214" s="3"/>
      <c r="ALJ214" s="3"/>
      <c r="ALK214" s="3"/>
      <c r="ALL214" s="3"/>
      <c r="ALM214" s="3"/>
      <c r="ALN214" s="3"/>
      <c r="ALO214" s="3"/>
      <c r="ALP214" s="3"/>
      <c r="ALQ214" s="3"/>
      <c r="ALR214" s="3"/>
      <c r="ALS214" s="3"/>
      <c r="ALT214" s="3"/>
      <c r="ALU214" s="3"/>
      <c r="ALV214" s="3"/>
      <c r="ALW214" s="3"/>
      <c r="ALX214" s="3"/>
      <c r="ALY214" s="3"/>
      <c r="ALZ214" s="3"/>
      <c r="AMA214" s="3"/>
      <c r="AMB214" s="3"/>
      <c r="AMC214" s="3"/>
      <c r="AMD214" s="3"/>
      <c r="AME214" s="3"/>
      <c r="AMF214" s="3"/>
      <c r="AMG214" s="3"/>
    </row>
    <row r="215" spans="1:1021" ht="15" customHeight="1">
      <c r="A215" s="10">
        <v>200</v>
      </c>
      <c r="B215" s="13" t="s">
        <v>169</v>
      </c>
      <c r="C215" s="53" t="s">
        <v>19</v>
      </c>
      <c r="D215" s="10"/>
      <c r="E215" s="21" t="s">
        <v>43</v>
      </c>
      <c r="F215" s="22"/>
      <c r="G215" s="17" t="s">
        <v>22</v>
      </c>
      <c r="H215" s="96"/>
      <c r="I215" s="182"/>
      <c r="J215" s="182"/>
      <c r="K215" s="183"/>
      <c r="L215" s="184"/>
      <c r="M215" s="87">
        <f t="shared" ref="M215:M218" si="41">K215-L215</f>
        <v>0</v>
      </c>
      <c r="N215" s="185"/>
      <c r="O215" s="185"/>
      <c r="P215" s="185"/>
      <c r="Q215" s="90">
        <f t="shared" ref="Q215:Q218" si="42">O215-P215</f>
        <v>0</v>
      </c>
      <c r="R215" s="20"/>
      <c r="S215" s="20"/>
      <c r="U215" s="20"/>
    </row>
    <row r="216" spans="1:1021" ht="15" customHeight="1">
      <c r="A216" s="10"/>
      <c r="B216" s="13" t="s">
        <v>245</v>
      </c>
      <c r="C216" s="53"/>
      <c r="D216" s="10"/>
      <c r="E216" s="21"/>
      <c r="F216" s="22"/>
      <c r="G216" s="17" t="s">
        <v>22</v>
      </c>
      <c r="H216" s="96">
        <v>1</v>
      </c>
      <c r="I216" s="182"/>
      <c r="J216" s="182"/>
      <c r="K216" s="183"/>
      <c r="L216" s="184"/>
      <c r="M216" s="87"/>
      <c r="N216" s="185"/>
      <c r="O216" s="212"/>
      <c r="P216" s="212"/>
      <c r="Q216" s="90"/>
      <c r="R216" s="20"/>
      <c r="S216" s="20"/>
      <c r="U216" s="20"/>
    </row>
    <row r="217" spans="1:1021" ht="15" customHeight="1">
      <c r="A217" s="10">
        <v>201</v>
      </c>
      <c r="B217" s="21" t="s">
        <v>170</v>
      </c>
      <c r="C217" s="48" t="s">
        <v>19</v>
      </c>
      <c r="D217" s="10"/>
      <c r="E217" s="21" t="s">
        <v>32</v>
      </c>
      <c r="F217" s="22"/>
      <c r="G217" s="19" t="s">
        <v>22</v>
      </c>
      <c r="H217" s="92">
        <v>1</v>
      </c>
      <c r="I217" s="87"/>
      <c r="J217" s="87"/>
      <c r="K217" s="87"/>
      <c r="L217" s="87"/>
      <c r="M217" s="87">
        <f t="shared" si="41"/>
        <v>0</v>
      </c>
      <c r="N217" s="87"/>
      <c r="O217" s="93"/>
      <c r="P217" s="93"/>
      <c r="Q217" s="90">
        <f t="shared" si="42"/>
        <v>0</v>
      </c>
      <c r="R217" s="20"/>
      <c r="S217" s="20"/>
      <c r="U217" s="20"/>
    </row>
    <row r="218" spans="1:1021" ht="15" customHeight="1">
      <c r="A218" s="10">
        <v>202</v>
      </c>
      <c r="B218" s="21" t="s">
        <v>171</v>
      </c>
      <c r="C218" s="48" t="s">
        <v>19</v>
      </c>
      <c r="D218" s="10"/>
      <c r="E218" s="21" t="s">
        <v>43</v>
      </c>
      <c r="F218" s="23"/>
      <c r="G218" s="19" t="s">
        <v>22</v>
      </c>
      <c r="H218" s="92">
        <v>3</v>
      </c>
      <c r="I218" s="87"/>
      <c r="J218" s="87"/>
      <c r="K218" s="87"/>
      <c r="L218" s="87"/>
      <c r="M218" s="87">
        <f t="shared" si="41"/>
        <v>0</v>
      </c>
      <c r="N218" s="87"/>
      <c r="O218" s="99"/>
      <c r="P218" s="99"/>
      <c r="Q218" s="90">
        <f t="shared" si="42"/>
        <v>0</v>
      </c>
      <c r="R218" s="20"/>
      <c r="S218" s="20"/>
      <c r="U218" s="20"/>
    </row>
    <row r="219" spans="1:1021" ht="15" hidden="1" customHeight="1">
      <c r="A219" s="10">
        <v>203</v>
      </c>
      <c r="B219" s="21" t="s">
        <v>171</v>
      </c>
      <c r="C219" s="48" t="s">
        <v>19</v>
      </c>
      <c r="D219" s="10"/>
      <c r="E219" s="21" t="s">
        <v>43</v>
      </c>
      <c r="F219" s="22"/>
      <c r="G219" s="19" t="s">
        <v>44</v>
      </c>
      <c r="H219" s="80">
        <v>2</v>
      </c>
      <c r="I219" s="105"/>
      <c r="J219" s="105"/>
      <c r="K219" s="104"/>
      <c r="L219" s="106"/>
      <c r="M219" s="105"/>
      <c r="N219" s="107">
        <v>1</v>
      </c>
      <c r="O219" s="107">
        <v>3573.4</v>
      </c>
      <c r="P219" s="107">
        <v>3573.4</v>
      </c>
      <c r="Q219" s="107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  <c r="JL219" s="18"/>
      <c r="JM219" s="18"/>
      <c r="JN219" s="18"/>
      <c r="JO219" s="18"/>
      <c r="JP219" s="18"/>
      <c r="JQ219" s="18"/>
      <c r="JR219" s="18"/>
      <c r="JS219" s="18"/>
      <c r="JT219" s="18"/>
      <c r="JU219" s="18"/>
      <c r="JV219" s="18"/>
      <c r="JW219" s="18"/>
      <c r="JX219" s="18"/>
      <c r="JY219" s="18"/>
      <c r="JZ219" s="18"/>
      <c r="KA219" s="18"/>
      <c r="KB219" s="18"/>
      <c r="KC219" s="18"/>
      <c r="KD219" s="18"/>
      <c r="KE219" s="18"/>
      <c r="KF219" s="18"/>
      <c r="KG219" s="18"/>
      <c r="KH219" s="18"/>
      <c r="KI219" s="18"/>
      <c r="KJ219" s="18"/>
      <c r="KK219" s="18"/>
      <c r="KL219" s="18"/>
      <c r="KM219" s="18"/>
      <c r="KN219" s="18"/>
      <c r="KO219" s="18"/>
      <c r="KP219" s="18"/>
      <c r="KQ219" s="18"/>
      <c r="KR219" s="18"/>
      <c r="KS219" s="18"/>
      <c r="KT219" s="18"/>
      <c r="KU219" s="18"/>
      <c r="KV219" s="18"/>
      <c r="KW219" s="18"/>
      <c r="KX219" s="18"/>
      <c r="KY219" s="18"/>
      <c r="KZ219" s="18"/>
      <c r="LA219" s="18"/>
      <c r="LB219" s="18"/>
      <c r="LC219" s="18"/>
      <c r="LD219" s="18"/>
      <c r="LE219" s="18"/>
      <c r="LF219" s="18"/>
      <c r="LG219" s="18"/>
      <c r="LH219" s="18"/>
      <c r="LI219" s="18"/>
      <c r="LJ219" s="18"/>
      <c r="LK219" s="18"/>
      <c r="LL219" s="18"/>
      <c r="LM219" s="18"/>
      <c r="LN219" s="18"/>
      <c r="LO219" s="18"/>
      <c r="LP219" s="18"/>
      <c r="LQ219" s="18"/>
      <c r="LR219" s="18"/>
      <c r="LS219" s="18"/>
      <c r="LT219" s="18"/>
      <c r="LU219" s="18"/>
      <c r="LV219" s="18"/>
      <c r="LW219" s="18"/>
      <c r="LX219" s="18"/>
      <c r="LY219" s="18"/>
      <c r="LZ219" s="18"/>
      <c r="MA219" s="18"/>
      <c r="MB219" s="18"/>
      <c r="MC219" s="18"/>
      <c r="MD219" s="18"/>
      <c r="ME219" s="18"/>
      <c r="MF219" s="18"/>
      <c r="MG219" s="18"/>
      <c r="MH219" s="18"/>
      <c r="MI219" s="18"/>
      <c r="MJ219" s="18"/>
      <c r="MK219" s="18"/>
      <c r="ML219" s="18"/>
      <c r="MM219" s="18"/>
      <c r="MN219" s="18"/>
      <c r="MO219" s="18"/>
      <c r="MP219" s="18"/>
      <c r="MQ219" s="18"/>
      <c r="MR219" s="18"/>
      <c r="MS219" s="18"/>
      <c r="MT219" s="18"/>
      <c r="MU219" s="18"/>
      <c r="MV219" s="18"/>
      <c r="MW219" s="18"/>
      <c r="MX219" s="18"/>
      <c r="MY219" s="18"/>
      <c r="MZ219" s="18"/>
      <c r="NA219" s="18"/>
      <c r="NB219" s="18"/>
      <c r="NC219" s="18"/>
      <c r="ND219" s="18"/>
      <c r="NE219" s="18"/>
      <c r="NF219" s="18"/>
      <c r="NG219" s="18"/>
      <c r="NH219" s="18"/>
      <c r="NI219" s="18"/>
      <c r="NJ219" s="18"/>
      <c r="NK219" s="18"/>
      <c r="NL219" s="18"/>
      <c r="NM219" s="18"/>
      <c r="NN219" s="18"/>
      <c r="NO219" s="18"/>
      <c r="NP219" s="18"/>
      <c r="NQ219" s="18"/>
      <c r="NR219" s="18"/>
      <c r="NS219" s="18"/>
      <c r="NT219" s="18"/>
      <c r="NU219" s="18"/>
      <c r="NV219" s="18"/>
      <c r="NW219" s="18"/>
      <c r="NX219" s="18"/>
      <c r="NY219" s="18"/>
      <c r="NZ219" s="18"/>
      <c r="OA219" s="18"/>
      <c r="OB219" s="18"/>
      <c r="OC219" s="18"/>
      <c r="OD219" s="18"/>
      <c r="OE219" s="18"/>
      <c r="OF219" s="18"/>
      <c r="OG219" s="18"/>
      <c r="OH219" s="18"/>
      <c r="OI219" s="18"/>
      <c r="OJ219" s="18"/>
      <c r="OK219" s="18"/>
      <c r="OL219" s="18"/>
      <c r="OM219" s="18"/>
      <c r="ON219" s="18"/>
      <c r="OO219" s="18"/>
      <c r="OP219" s="18"/>
      <c r="OQ219" s="18"/>
      <c r="OR219" s="18"/>
      <c r="OS219" s="18"/>
      <c r="OT219" s="18"/>
      <c r="OU219" s="18"/>
      <c r="OV219" s="18"/>
      <c r="OW219" s="18"/>
      <c r="OX219" s="18"/>
      <c r="OY219" s="18"/>
      <c r="OZ219" s="18"/>
      <c r="PA219" s="18"/>
      <c r="PB219" s="18"/>
      <c r="PC219" s="18"/>
      <c r="PD219" s="18"/>
      <c r="PE219" s="18"/>
      <c r="PF219" s="18"/>
      <c r="PG219" s="18"/>
      <c r="PH219" s="18"/>
      <c r="PI219" s="18"/>
      <c r="PJ219" s="18"/>
      <c r="PK219" s="18"/>
      <c r="PL219" s="18"/>
      <c r="PM219" s="18"/>
      <c r="PN219" s="18"/>
      <c r="PO219" s="18"/>
      <c r="PP219" s="18"/>
      <c r="PQ219" s="18"/>
      <c r="PR219" s="18"/>
      <c r="PS219" s="18"/>
      <c r="PT219" s="18"/>
      <c r="PU219" s="18"/>
      <c r="PV219" s="18"/>
      <c r="PW219" s="18"/>
      <c r="PX219" s="18"/>
      <c r="PY219" s="18"/>
      <c r="PZ219" s="18"/>
      <c r="QA219" s="18"/>
      <c r="QB219" s="18"/>
      <c r="QC219" s="18"/>
      <c r="QD219" s="18"/>
      <c r="QE219" s="18"/>
      <c r="QF219" s="18"/>
      <c r="QG219" s="18"/>
      <c r="QH219" s="18"/>
      <c r="QI219" s="18"/>
      <c r="QJ219" s="18"/>
      <c r="QK219" s="18"/>
      <c r="QL219" s="18"/>
      <c r="QM219" s="18"/>
      <c r="QN219" s="18"/>
      <c r="QO219" s="18"/>
      <c r="QP219" s="18"/>
      <c r="QQ219" s="18"/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/>
      <c r="RG219" s="18"/>
      <c r="RH219" s="18"/>
      <c r="RI219" s="18"/>
      <c r="RJ219" s="18"/>
      <c r="RK219" s="18"/>
      <c r="RL219" s="18"/>
      <c r="RM219" s="18"/>
      <c r="RN219" s="18"/>
      <c r="RO219" s="18"/>
      <c r="RP219" s="18"/>
      <c r="RQ219" s="18"/>
      <c r="RR219" s="18"/>
      <c r="RS219" s="18"/>
      <c r="RT219" s="18"/>
      <c r="RU219" s="18"/>
      <c r="RV219" s="18"/>
      <c r="RW219" s="18"/>
      <c r="RX219" s="18"/>
      <c r="RY219" s="18"/>
      <c r="RZ219" s="18"/>
      <c r="SA219" s="18"/>
      <c r="SB219" s="18"/>
      <c r="SC219" s="18"/>
      <c r="SD219" s="18"/>
      <c r="SE219" s="18"/>
      <c r="SF219" s="18"/>
      <c r="SG219" s="18"/>
      <c r="SH219" s="18"/>
      <c r="SI219" s="18"/>
      <c r="SJ219" s="18"/>
      <c r="SK219" s="18"/>
      <c r="SL219" s="18"/>
      <c r="SM219" s="18"/>
      <c r="SN219" s="18"/>
      <c r="SO219" s="18"/>
      <c r="SP219" s="18"/>
      <c r="SQ219" s="18"/>
      <c r="SR219" s="18"/>
      <c r="SS219" s="18"/>
      <c r="ST219" s="18"/>
      <c r="SU219" s="18"/>
      <c r="SV219" s="18"/>
      <c r="SW219" s="18"/>
      <c r="SX219" s="18"/>
      <c r="SY219" s="18"/>
      <c r="SZ219" s="18"/>
      <c r="TA219" s="18"/>
      <c r="TB219" s="18"/>
      <c r="TC219" s="18"/>
      <c r="TD219" s="18"/>
      <c r="TE219" s="18"/>
      <c r="TF219" s="18"/>
      <c r="TG219" s="18"/>
      <c r="TH219" s="18"/>
      <c r="TI219" s="18"/>
      <c r="TJ219" s="18"/>
      <c r="TK219" s="18"/>
      <c r="TL219" s="18"/>
      <c r="TM219" s="18"/>
      <c r="TN219" s="18"/>
      <c r="TO219" s="18"/>
      <c r="TP219" s="18"/>
      <c r="TQ219" s="18"/>
      <c r="TR219" s="18"/>
      <c r="TS219" s="18"/>
      <c r="TT219" s="18"/>
      <c r="TU219" s="18"/>
      <c r="TV219" s="18"/>
      <c r="TW219" s="18"/>
      <c r="TX219" s="18"/>
      <c r="TY219" s="18"/>
      <c r="TZ219" s="18"/>
      <c r="UA219" s="18"/>
      <c r="UB219" s="18"/>
      <c r="UC219" s="18"/>
      <c r="UD219" s="18"/>
      <c r="UE219" s="18"/>
      <c r="UF219" s="18"/>
      <c r="UG219" s="18"/>
      <c r="UH219" s="18"/>
      <c r="UI219" s="18"/>
      <c r="UJ219" s="18"/>
      <c r="UK219" s="18"/>
      <c r="UL219" s="18"/>
      <c r="UM219" s="18"/>
      <c r="UN219" s="18"/>
      <c r="UO219" s="18"/>
      <c r="UP219" s="18"/>
      <c r="UQ219" s="18"/>
      <c r="UR219" s="18"/>
      <c r="US219" s="18"/>
      <c r="UT219" s="18"/>
      <c r="UU219" s="18"/>
      <c r="UV219" s="18"/>
      <c r="UW219" s="18"/>
      <c r="UX219" s="18"/>
      <c r="UY219" s="18"/>
      <c r="UZ219" s="18"/>
      <c r="VA219" s="18"/>
      <c r="VB219" s="18"/>
      <c r="VC219" s="18"/>
      <c r="VD219" s="18"/>
      <c r="VE219" s="18"/>
      <c r="VF219" s="18"/>
      <c r="VG219" s="18"/>
      <c r="VH219" s="18"/>
      <c r="VI219" s="18"/>
      <c r="VJ219" s="18"/>
      <c r="VK219" s="18"/>
      <c r="VL219" s="18"/>
      <c r="VM219" s="18"/>
      <c r="VN219" s="18"/>
      <c r="VO219" s="18"/>
      <c r="VP219" s="18"/>
      <c r="VQ219" s="18"/>
      <c r="VR219" s="18"/>
      <c r="VS219" s="18"/>
      <c r="VT219" s="18"/>
      <c r="VU219" s="18"/>
      <c r="VV219" s="18"/>
      <c r="VW219" s="18"/>
      <c r="VX219" s="18"/>
      <c r="VY219" s="18"/>
      <c r="VZ219" s="18"/>
      <c r="WA219" s="18"/>
      <c r="WB219" s="18"/>
      <c r="WC219" s="18"/>
      <c r="WD219" s="18"/>
      <c r="WE219" s="18"/>
      <c r="WF219" s="18"/>
      <c r="WG219" s="18"/>
      <c r="WH219" s="18"/>
      <c r="WI219" s="18"/>
      <c r="WJ219" s="18"/>
      <c r="WK219" s="18"/>
      <c r="WL219" s="18"/>
      <c r="WM219" s="18"/>
      <c r="WN219" s="18"/>
      <c r="WO219" s="18"/>
      <c r="WP219" s="18"/>
      <c r="WQ219" s="18"/>
      <c r="WR219" s="18"/>
      <c r="WS219" s="18"/>
      <c r="WT219" s="18"/>
      <c r="WU219" s="18"/>
      <c r="WV219" s="18"/>
      <c r="WW219" s="18"/>
      <c r="WX219" s="18"/>
      <c r="WY219" s="18"/>
      <c r="WZ219" s="18"/>
      <c r="XA219" s="18"/>
      <c r="XB219" s="18"/>
      <c r="XC219" s="18"/>
      <c r="XD219" s="18"/>
      <c r="XE219" s="18"/>
      <c r="XF219" s="18"/>
      <c r="XG219" s="18"/>
      <c r="XH219" s="18"/>
      <c r="XI219" s="18"/>
      <c r="XJ219" s="18"/>
      <c r="XK219" s="18"/>
      <c r="XL219" s="18"/>
      <c r="XM219" s="18"/>
      <c r="XN219" s="18"/>
      <c r="XO219" s="18"/>
      <c r="XP219" s="18"/>
      <c r="XQ219" s="18"/>
      <c r="XR219" s="18"/>
      <c r="XS219" s="18"/>
      <c r="XT219" s="18"/>
      <c r="XU219" s="18"/>
      <c r="XV219" s="18"/>
      <c r="XW219" s="18"/>
      <c r="XX219" s="18"/>
      <c r="XY219" s="18"/>
      <c r="XZ219" s="18"/>
      <c r="YA219" s="18"/>
      <c r="YB219" s="18"/>
      <c r="YC219" s="18"/>
      <c r="YD219" s="18"/>
      <c r="YE219" s="18"/>
      <c r="YF219" s="18"/>
      <c r="YG219" s="18"/>
      <c r="YH219" s="18"/>
      <c r="YI219" s="18"/>
      <c r="YJ219" s="18"/>
      <c r="YK219" s="18"/>
      <c r="YL219" s="18"/>
      <c r="YM219" s="18"/>
      <c r="YN219" s="18"/>
      <c r="YO219" s="18"/>
      <c r="YP219" s="18"/>
      <c r="YQ219" s="18"/>
      <c r="YR219" s="18"/>
      <c r="YS219" s="18"/>
      <c r="YT219" s="18"/>
      <c r="YU219" s="18"/>
      <c r="YV219" s="18"/>
      <c r="YW219" s="18"/>
      <c r="YX219" s="18"/>
      <c r="YY219" s="18"/>
      <c r="YZ219" s="18"/>
      <c r="ZA219" s="18"/>
      <c r="ZB219" s="18"/>
      <c r="ZC219" s="18"/>
      <c r="ZD219" s="18"/>
      <c r="ZE219" s="18"/>
      <c r="ZF219" s="18"/>
      <c r="ZG219" s="18"/>
      <c r="ZH219" s="18"/>
      <c r="ZI219" s="18"/>
      <c r="ZJ219" s="18"/>
      <c r="ZK219" s="18"/>
      <c r="ZL219" s="18"/>
      <c r="ZM219" s="18"/>
      <c r="ZN219" s="18"/>
      <c r="ZO219" s="18"/>
      <c r="ZP219" s="18"/>
      <c r="ZQ219" s="18"/>
      <c r="ZR219" s="18"/>
      <c r="ZS219" s="18"/>
      <c r="ZT219" s="18"/>
      <c r="ZU219" s="18"/>
      <c r="ZV219" s="18"/>
      <c r="ZW219" s="18"/>
      <c r="ZX219" s="18"/>
      <c r="ZY219" s="18"/>
      <c r="ZZ219" s="18"/>
      <c r="AAA219" s="18"/>
      <c r="AAB219" s="18"/>
      <c r="AAC219" s="18"/>
      <c r="AAD219" s="18"/>
      <c r="AAE219" s="18"/>
      <c r="AAF219" s="18"/>
      <c r="AAG219" s="18"/>
      <c r="AAH219" s="18"/>
      <c r="AAI219" s="18"/>
      <c r="AAJ219" s="18"/>
      <c r="AAK219" s="18"/>
      <c r="AAL219" s="18"/>
      <c r="AAM219" s="18"/>
      <c r="AAN219" s="18"/>
      <c r="AAO219" s="18"/>
      <c r="AAP219" s="18"/>
      <c r="AAQ219" s="18"/>
      <c r="AAR219" s="18"/>
      <c r="AAS219" s="18"/>
      <c r="AAT219" s="18"/>
      <c r="AAU219" s="18"/>
      <c r="AAV219" s="18"/>
      <c r="AAW219" s="18"/>
      <c r="AAX219" s="18"/>
      <c r="AAY219" s="18"/>
      <c r="AAZ219" s="18"/>
      <c r="ABA219" s="18"/>
      <c r="ABB219" s="18"/>
      <c r="ABC219" s="18"/>
      <c r="ABD219" s="18"/>
      <c r="ABE219" s="18"/>
      <c r="ABF219" s="18"/>
      <c r="ABG219" s="18"/>
      <c r="ABH219" s="18"/>
      <c r="ABI219" s="18"/>
      <c r="ABJ219" s="18"/>
      <c r="ABK219" s="18"/>
      <c r="ABL219" s="18"/>
      <c r="ABM219" s="18"/>
      <c r="ABN219" s="18"/>
      <c r="ABO219" s="18"/>
      <c r="ABP219" s="18"/>
      <c r="ABQ219" s="18"/>
      <c r="ABR219" s="18"/>
      <c r="ABS219" s="18"/>
      <c r="ABT219" s="18"/>
      <c r="ABU219" s="18"/>
      <c r="ABV219" s="18"/>
      <c r="ABW219" s="18"/>
      <c r="ABX219" s="18"/>
      <c r="ABY219" s="18"/>
      <c r="ABZ219" s="18"/>
      <c r="ACA219" s="18"/>
      <c r="ACB219" s="18"/>
      <c r="ACC219" s="18"/>
      <c r="ACD219" s="18"/>
      <c r="ACE219" s="18"/>
      <c r="ACF219" s="18"/>
      <c r="ACG219" s="18"/>
      <c r="ACH219" s="18"/>
      <c r="ACI219" s="18"/>
      <c r="ACJ219" s="18"/>
      <c r="ACK219" s="18"/>
      <c r="ACL219" s="18"/>
      <c r="ACM219" s="18"/>
      <c r="ACN219" s="18"/>
      <c r="ACO219" s="18"/>
      <c r="ACP219" s="18"/>
      <c r="ACQ219" s="18"/>
      <c r="ACR219" s="18"/>
      <c r="ACS219" s="18"/>
      <c r="ACT219" s="18"/>
      <c r="ACU219" s="18"/>
      <c r="ACV219" s="18"/>
      <c r="ACW219" s="18"/>
      <c r="ACX219" s="18"/>
      <c r="ACY219" s="18"/>
      <c r="ACZ219" s="18"/>
      <c r="ADA219" s="18"/>
      <c r="ADB219" s="18"/>
      <c r="ADC219" s="18"/>
      <c r="ADD219" s="18"/>
      <c r="ADE219" s="18"/>
      <c r="ADF219" s="18"/>
      <c r="ADG219" s="18"/>
      <c r="ADH219" s="18"/>
      <c r="ADI219" s="18"/>
      <c r="ADJ219" s="18"/>
      <c r="ADK219" s="18"/>
      <c r="ADL219" s="18"/>
      <c r="ADM219" s="18"/>
      <c r="ADN219" s="18"/>
      <c r="ADO219" s="18"/>
      <c r="ADP219" s="18"/>
      <c r="ADQ219" s="18"/>
      <c r="ADR219" s="18"/>
      <c r="ADS219" s="18"/>
      <c r="ADT219" s="18"/>
      <c r="ADU219" s="18"/>
      <c r="ADV219" s="18"/>
      <c r="ADW219" s="18"/>
      <c r="ADX219" s="18"/>
      <c r="ADY219" s="18"/>
      <c r="ADZ219" s="18"/>
      <c r="AEA219" s="18"/>
      <c r="AEB219" s="18"/>
      <c r="AEC219" s="18"/>
      <c r="AED219" s="18"/>
      <c r="AEE219" s="18"/>
      <c r="AEF219" s="18"/>
      <c r="AEG219" s="18"/>
      <c r="AEH219" s="18"/>
      <c r="AEI219" s="18"/>
      <c r="AEJ219" s="18"/>
      <c r="AEK219" s="18"/>
      <c r="AEL219" s="18"/>
      <c r="AEM219" s="18"/>
      <c r="AEN219" s="18"/>
      <c r="AEO219" s="18"/>
      <c r="AEP219" s="18"/>
      <c r="AEQ219" s="18"/>
      <c r="AER219" s="18"/>
      <c r="AES219" s="18"/>
      <c r="AET219" s="18"/>
      <c r="AEU219" s="18"/>
      <c r="AEV219" s="18"/>
      <c r="AEW219" s="18"/>
      <c r="AEX219" s="18"/>
      <c r="AEY219" s="18"/>
      <c r="AEZ219" s="18"/>
      <c r="AFA219" s="18"/>
      <c r="AFB219" s="18"/>
      <c r="AFC219" s="18"/>
      <c r="AFD219" s="18"/>
      <c r="AFE219" s="18"/>
      <c r="AFF219" s="18"/>
      <c r="AFG219" s="18"/>
      <c r="AFH219" s="18"/>
      <c r="AFI219" s="18"/>
      <c r="AFJ219" s="18"/>
      <c r="AFK219" s="18"/>
      <c r="AFL219" s="18"/>
      <c r="AFM219" s="18"/>
      <c r="AFN219" s="18"/>
      <c r="AFO219" s="18"/>
      <c r="AFP219" s="18"/>
      <c r="AFQ219" s="18"/>
      <c r="AFR219" s="18"/>
      <c r="AFS219" s="18"/>
      <c r="AFT219" s="18"/>
      <c r="AFU219" s="18"/>
      <c r="AFV219" s="18"/>
      <c r="AFW219" s="18"/>
      <c r="AFX219" s="18"/>
      <c r="AFY219" s="18"/>
      <c r="AFZ219" s="18"/>
      <c r="AGA219" s="18"/>
      <c r="AGB219" s="18"/>
      <c r="AGC219" s="18"/>
      <c r="AGD219" s="18"/>
      <c r="AGE219" s="18"/>
      <c r="AGF219" s="18"/>
      <c r="AGG219" s="18"/>
      <c r="AGH219" s="18"/>
      <c r="AGI219" s="18"/>
      <c r="AGJ219" s="18"/>
      <c r="AGK219" s="18"/>
      <c r="AGL219" s="18"/>
      <c r="AGM219" s="18"/>
      <c r="AGN219" s="18"/>
      <c r="AGO219" s="18"/>
      <c r="AGP219" s="18"/>
      <c r="AGQ219" s="18"/>
      <c r="AGR219" s="18"/>
      <c r="AGS219" s="18"/>
      <c r="AGT219" s="18"/>
      <c r="AGU219" s="18"/>
      <c r="AGV219" s="18"/>
      <c r="AGW219" s="18"/>
      <c r="AGX219" s="18"/>
      <c r="AGY219" s="18"/>
      <c r="AGZ219" s="18"/>
      <c r="AHA219" s="18"/>
      <c r="AHB219" s="18"/>
      <c r="AHC219" s="18"/>
      <c r="AHD219" s="18"/>
      <c r="AHE219" s="18"/>
      <c r="AHF219" s="18"/>
      <c r="AHG219" s="18"/>
      <c r="AHH219" s="18"/>
      <c r="AHI219" s="18"/>
      <c r="AHJ219" s="18"/>
      <c r="AHK219" s="18"/>
      <c r="AHL219" s="18"/>
      <c r="AHM219" s="18"/>
      <c r="AHN219" s="18"/>
      <c r="AHO219" s="18"/>
      <c r="AHP219" s="18"/>
      <c r="AHQ219" s="18"/>
      <c r="AHR219" s="18"/>
      <c r="AHS219" s="18"/>
      <c r="AHT219" s="18"/>
      <c r="AHU219" s="18"/>
      <c r="AHV219" s="18"/>
      <c r="AHW219" s="18"/>
      <c r="AHX219" s="18"/>
      <c r="AHY219" s="18"/>
      <c r="AHZ219" s="18"/>
      <c r="AIA219" s="18"/>
      <c r="AIB219" s="18"/>
      <c r="AIC219" s="18"/>
      <c r="AID219" s="18"/>
      <c r="AIE219" s="18"/>
      <c r="AIF219" s="18"/>
      <c r="AIG219" s="18"/>
      <c r="AIH219" s="18"/>
      <c r="AII219" s="18"/>
      <c r="AIJ219" s="18"/>
      <c r="AIK219" s="18"/>
      <c r="AIL219" s="18"/>
      <c r="AIM219" s="18"/>
      <c r="AIN219" s="18"/>
      <c r="AIO219" s="18"/>
      <c r="AIP219" s="18"/>
      <c r="AIQ219" s="18"/>
      <c r="AIR219" s="18"/>
      <c r="AIS219" s="18"/>
      <c r="AIT219" s="18"/>
      <c r="AIU219" s="18"/>
      <c r="AIV219" s="18"/>
      <c r="AIW219" s="18"/>
      <c r="AIX219" s="18"/>
      <c r="AIY219" s="18"/>
      <c r="AIZ219" s="18"/>
      <c r="AJA219" s="18"/>
      <c r="AJB219" s="18"/>
      <c r="AJC219" s="18"/>
      <c r="AJD219" s="18"/>
      <c r="AJE219" s="18"/>
      <c r="AJF219" s="18"/>
      <c r="AJG219" s="18"/>
      <c r="AJH219" s="18"/>
      <c r="AJI219" s="18"/>
      <c r="AJJ219" s="18"/>
      <c r="AJK219" s="18"/>
      <c r="AJL219" s="18"/>
      <c r="AJM219" s="18"/>
      <c r="AJN219" s="18"/>
      <c r="AJO219" s="18"/>
      <c r="AJP219" s="18"/>
      <c r="AJQ219" s="18"/>
      <c r="AJR219" s="18"/>
      <c r="AJS219" s="18"/>
      <c r="AJT219" s="18"/>
      <c r="AJU219" s="18"/>
      <c r="AJV219" s="18"/>
      <c r="AJW219" s="18"/>
      <c r="AJX219" s="18"/>
      <c r="AJY219" s="18"/>
      <c r="AJZ219" s="18"/>
      <c r="AKA219" s="18"/>
      <c r="AKB219" s="18"/>
      <c r="AKC219" s="18"/>
      <c r="AKD219" s="18"/>
      <c r="AKE219" s="18"/>
      <c r="AKF219" s="18"/>
      <c r="AKG219" s="18"/>
      <c r="AKH219" s="18"/>
      <c r="AKI219" s="18"/>
      <c r="AKJ219" s="18"/>
      <c r="AKK219" s="18"/>
      <c r="AKL219" s="18"/>
      <c r="AKM219" s="18"/>
      <c r="AKN219" s="18"/>
      <c r="AKO219" s="18"/>
      <c r="AKP219" s="18"/>
      <c r="AKQ219" s="18"/>
      <c r="AKR219" s="18"/>
      <c r="AKS219" s="18"/>
      <c r="AKT219" s="18"/>
      <c r="AKU219" s="18"/>
      <c r="AKV219" s="18"/>
      <c r="AKW219" s="18"/>
      <c r="AKX219" s="18"/>
      <c r="AKY219" s="18"/>
      <c r="AKZ219" s="18"/>
      <c r="ALA219" s="18"/>
      <c r="ALB219" s="18"/>
      <c r="ALC219" s="18"/>
      <c r="ALD219" s="18"/>
      <c r="ALE219" s="18"/>
      <c r="ALF219" s="18"/>
      <c r="ALG219" s="18"/>
      <c r="ALH219" s="18"/>
      <c r="ALI219" s="18"/>
      <c r="ALJ219" s="18"/>
      <c r="ALK219" s="18"/>
      <c r="ALL219" s="18"/>
      <c r="ALM219" s="18"/>
      <c r="ALN219" s="18"/>
      <c r="ALO219" s="18"/>
      <c r="ALP219" s="18"/>
      <c r="ALQ219" s="18"/>
      <c r="ALR219" s="18"/>
      <c r="ALS219" s="18"/>
      <c r="ALT219" s="18"/>
      <c r="ALU219" s="18"/>
      <c r="ALV219" s="18"/>
      <c r="ALW219" s="18"/>
      <c r="ALX219" s="18"/>
      <c r="ALY219" s="18"/>
      <c r="ALZ219" s="18"/>
      <c r="AMA219" s="18"/>
      <c r="AMB219" s="18"/>
      <c r="AMC219" s="18"/>
      <c r="AMD219" s="18"/>
      <c r="AME219" s="18"/>
      <c r="AMF219" s="18"/>
      <c r="AMG219" s="18"/>
    </row>
    <row r="220" spans="1:1021" ht="15" customHeight="1">
      <c r="A220" s="10"/>
      <c r="B220" s="21" t="s">
        <v>246</v>
      </c>
      <c r="C220" s="48"/>
      <c r="D220" s="10"/>
      <c r="E220" s="21"/>
      <c r="F220" s="22"/>
      <c r="G220" s="19" t="s">
        <v>22</v>
      </c>
      <c r="H220" s="80">
        <v>1</v>
      </c>
      <c r="I220" s="105"/>
      <c r="J220" s="105"/>
      <c r="K220" s="104"/>
      <c r="L220" s="106"/>
      <c r="M220" s="105"/>
      <c r="N220" s="107"/>
      <c r="O220" s="108"/>
      <c r="P220" s="108"/>
      <c r="Q220" s="107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8"/>
      <c r="ALB220" s="18"/>
      <c r="ALC220" s="18"/>
      <c r="ALD220" s="18"/>
      <c r="ALE220" s="18"/>
      <c r="ALF220" s="18"/>
      <c r="ALG220" s="18"/>
      <c r="ALH220" s="18"/>
      <c r="ALI220" s="18"/>
      <c r="ALJ220" s="18"/>
      <c r="ALK220" s="18"/>
      <c r="ALL220" s="18"/>
      <c r="ALM220" s="18"/>
      <c r="ALN220" s="18"/>
      <c r="ALO220" s="18"/>
      <c r="ALP220" s="18"/>
      <c r="ALQ220" s="18"/>
      <c r="ALR220" s="18"/>
      <c r="ALS220" s="18"/>
      <c r="ALT220" s="18"/>
      <c r="ALU220" s="18"/>
      <c r="ALV220" s="18"/>
      <c r="ALW220" s="18"/>
      <c r="ALX220" s="18"/>
      <c r="ALY220" s="18"/>
      <c r="ALZ220" s="18"/>
      <c r="AMA220" s="18"/>
      <c r="AMB220" s="18"/>
      <c r="AMC220" s="18"/>
      <c r="AMD220" s="18"/>
      <c r="AME220" s="18"/>
      <c r="AMF220" s="18"/>
      <c r="AMG220" s="18"/>
    </row>
    <row r="221" spans="1:1021" ht="15" customHeight="1">
      <c r="A221" s="10">
        <v>204</v>
      </c>
      <c r="B221" s="21" t="s">
        <v>172</v>
      </c>
      <c r="C221" s="14" t="s">
        <v>19</v>
      </c>
      <c r="D221" s="10"/>
      <c r="E221" s="21" t="s">
        <v>173</v>
      </c>
      <c r="F221" s="23"/>
      <c r="G221" s="19" t="s">
        <v>22</v>
      </c>
      <c r="H221" s="92">
        <v>8</v>
      </c>
      <c r="I221" s="87"/>
      <c r="J221" s="87"/>
      <c r="K221" s="87"/>
      <c r="L221" s="87"/>
      <c r="M221" s="87">
        <f t="shared" ref="M221:M224" si="43">K221-L221</f>
        <v>0</v>
      </c>
      <c r="N221" s="87">
        <v>10</v>
      </c>
      <c r="O221" s="93">
        <f>3366.82+3239.63+22994.3</f>
        <v>29600.75</v>
      </c>
      <c r="P221" s="93">
        <f>3366.82+3239.63+22994.3</f>
        <v>29600.75</v>
      </c>
      <c r="Q221" s="90">
        <f t="shared" ref="Q221:Q224" si="44">O221-P221</f>
        <v>0</v>
      </c>
      <c r="R221" s="20"/>
      <c r="S221" s="20"/>
      <c r="U221" s="20"/>
    </row>
    <row r="222" spans="1:1021" ht="15" customHeight="1">
      <c r="A222" s="10">
        <v>205</v>
      </c>
      <c r="B222" s="21" t="s">
        <v>174</v>
      </c>
      <c r="C222" s="14" t="s">
        <v>19</v>
      </c>
      <c r="D222" s="10"/>
      <c r="E222" s="21" t="s">
        <v>24</v>
      </c>
      <c r="F222" s="23"/>
      <c r="G222" s="19" t="s">
        <v>22</v>
      </c>
      <c r="H222" s="92">
        <v>2</v>
      </c>
      <c r="I222" s="87"/>
      <c r="J222" s="87"/>
      <c r="K222" s="90"/>
      <c r="L222" s="90"/>
      <c r="M222" s="87">
        <f t="shared" si="43"/>
        <v>0</v>
      </c>
      <c r="N222" s="87">
        <v>3</v>
      </c>
      <c r="O222" s="93">
        <f>1261.2+6200.86</f>
        <v>7462.0599999999995</v>
      </c>
      <c r="P222" s="93">
        <f>1261.2+6200.86</f>
        <v>7462.0599999999995</v>
      </c>
      <c r="Q222" s="90">
        <f t="shared" si="44"/>
        <v>0</v>
      </c>
      <c r="R222" s="20"/>
      <c r="S222" s="20"/>
      <c r="U222" s="20"/>
    </row>
    <row r="223" spans="1:1021" ht="15" customHeight="1">
      <c r="A223" s="10">
        <v>206</v>
      </c>
      <c r="B223" s="21" t="s">
        <v>175</v>
      </c>
      <c r="C223" s="14"/>
      <c r="D223" s="10"/>
      <c r="E223" s="21"/>
      <c r="F223" s="23"/>
      <c r="G223" s="19" t="s">
        <v>22</v>
      </c>
      <c r="H223" s="92">
        <v>5</v>
      </c>
      <c r="I223" s="87">
        <v>2</v>
      </c>
      <c r="J223" s="87">
        <v>2</v>
      </c>
      <c r="K223" s="90">
        <v>1790.9</v>
      </c>
      <c r="L223" s="90">
        <v>1790.9</v>
      </c>
      <c r="M223" s="87">
        <f t="shared" si="43"/>
        <v>0</v>
      </c>
      <c r="N223" s="87">
        <v>6</v>
      </c>
      <c r="O223" s="93">
        <v>7300.67</v>
      </c>
      <c r="P223" s="93">
        <v>7300.67</v>
      </c>
      <c r="Q223" s="90">
        <f t="shared" si="44"/>
        <v>0</v>
      </c>
      <c r="R223" s="20"/>
      <c r="S223" s="20"/>
      <c r="U223" s="20"/>
    </row>
    <row r="224" spans="1:1021" ht="15" customHeight="1">
      <c r="A224" s="10">
        <v>207</v>
      </c>
      <c r="B224" s="21" t="s">
        <v>176</v>
      </c>
      <c r="C224" s="14" t="s">
        <v>19</v>
      </c>
      <c r="D224" s="10"/>
      <c r="E224" s="21" t="s">
        <v>177</v>
      </c>
      <c r="F224" s="22"/>
      <c r="G224" s="19" t="s">
        <v>22</v>
      </c>
      <c r="H224" s="92">
        <v>3</v>
      </c>
      <c r="I224" s="87"/>
      <c r="J224" s="87"/>
      <c r="K224" s="90"/>
      <c r="L224" s="90"/>
      <c r="M224" s="87">
        <f t="shared" si="43"/>
        <v>0</v>
      </c>
      <c r="N224" s="87"/>
      <c r="O224" s="93"/>
      <c r="P224" s="93"/>
      <c r="Q224" s="90">
        <f t="shared" si="44"/>
        <v>0</v>
      </c>
      <c r="R224" s="20"/>
      <c r="S224" s="20"/>
      <c r="U224" s="20"/>
    </row>
    <row r="225" spans="1:1021" ht="15" hidden="1" customHeight="1">
      <c r="A225" s="10">
        <v>208</v>
      </c>
      <c r="B225" s="21" t="s">
        <v>176</v>
      </c>
      <c r="C225" s="14"/>
      <c r="D225" s="21"/>
      <c r="E225" s="21"/>
      <c r="F225" s="21"/>
      <c r="G225" s="19" t="s">
        <v>33</v>
      </c>
      <c r="H225" s="80">
        <v>7</v>
      </c>
      <c r="I225" s="103"/>
      <c r="J225" s="103"/>
      <c r="K225" s="104"/>
      <c r="L225" s="104"/>
      <c r="M225" s="84"/>
      <c r="N225" s="155">
        <v>3</v>
      </c>
      <c r="O225" s="186">
        <v>6726.4</v>
      </c>
      <c r="P225" s="155">
        <v>6726.4</v>
      </c>
      <c r="Q225" s="84"/>
      <c r="R225" s="18"/>
    </row>
    <row r="226" spans="1:1021" s="3" customFormat="1" ht="15" hidden="1" customHeight="1">
      <c r="A226" s="10">
        <v>209</v>
      </c>
      <c r="B226" s="21" t="s">
        <v>178</v>
      </c>
      <c r="C226" s="14"/>
      <c r="D226" s="10"/>
      <c r="E226" s="21"/>
      <c r="F226" s="22"/>
      <c r="G226" s="19" t="s">
        <v>44</v>
      </c>
      <c r="H226" s="80">
        <v>3</v>
      </c>
      <c r="I226" s="105"/>
      <c r="J226" s="105"/>
      <c r="K226" s="104"/>
      <c r="L226" s="106"/>
      <c r="M226" s="105"/>
      <c r="N226" s="107">
        <v>1</v>
      </c>
      <c r="O226" s="108">
        <v>2668</v>
      </c>
      <c r="P226" s="107">
        <v>2668</v>
      </c>
      <c r="Q226" s="107"/>
    </row>
    <row r="227" spans="1:1021" ht="15" customHeight="1">
      <c r="A227" s="10">
        <v>210</v>
      </c>
      <c r="B227" s="21" t="s">
        <v>179</v>
      </c>
      <c r="C227" s="14" t="s">
        <v>19</v>
      </c>
      <c r="D227" s="10"/>
      <c r="E227" s="21" t="s">
        <v>24</v>
      </c>
      <c r="F227" s="23"/>
      <c r="G227" s="19" t="s">
        <v>22</v>
      </c>
      <c r="H227" s="92"/>
      <c r="I227" s="87"/>
      <c r="J227" s="87"/>
      <c r="K227" s="87"/>
      <c r="L227" s="87"/>
      <c r="M227" s="87">
        <f>K227-L227</f>
        <v>0</v>
      </c>
      <c r="N227" s="87"/>
      <c r="O227" s="93"/>
      <c r="P227" s="93"/>
      <c r="Q227" s="90">
        <f>O227-P227</f>
        <v>0</v>
      </c>
      <c r="R227" s="20"/>
      <c r="S227" s="20"/>
      <c r="U227" s="20"/>
    </row>
    <row r="228" spans="1:1021" ht="15" hidden="1" customHeight="1">
      <c r="A228" s="10"/>
      <c r="B228" s="21" t="s">
        <v>250</v>
      </c>
      <c r="C228" s="14"/>
      <c r="D228" s="10"/>
      <c r="E228" s="21"/>
      <c r="F228" s="23"/>
      <c r="G228" s="19" t="s">
        <v>25</v>
      </c>
      <c r="H228" s="92">
        <v>2</v>
      </c>
      <c r="I228" s="87"/>
      <c r="J228" s="87"/>
      <c r="K228" s="87"/>
      <c r="L228" s="87"/>
      <c r="M228" s="87"/>
      <c r="N228" s="87"/>
      <c r="O228" s="93"/>
      <c r="P228" s="93"/>
      <c r="Q228" s="90"/>
      <c r="R228" s="20"/>
      <c r="S228" s="20"/>
      <c r="U228" s="20"/>
    </row>
    <row r="229" spans="1:1021" ht="15" hidden="1" customHeight="1">
      <c r="A229" s="10"/>
      <c r="B229" s="21" t="s">
        <v>242</v>
      </c>
      <c r="C229" s="14"/>
      <c r="D229" s="10"/>
      <c r="E229" s="21"/>
      <c r="F229" s="23"/>
      <c r="G229" s="19" t="s">
        <v>25</v>
      </c>
      <c r="H229" s="92">
        <v>2</v>
      </c>
      <c r="I229" s="87"/>
      <c r="J229" s="87"/>
      <c r="K229" s="87"/>
      <c r="L229" s="87"/>
      <c r="M229" s="87"/>
      <c r="N229" s="87"/>
      <c r="O229" s="93"/>
      <c r="P229" s="93"/>
      <c r="Q229" s="90"/>
      <c r="R229" s="20"/>
      <c r="S229" s="20"/>
      <c r="U229" s="20"/>
    </row>
    <row r="230" spans="1:1021" s="18" customFormat="1" ht="15" hidden="1" customHeight="1">
      <c r="A230" s="10">
        <v>211</v>
      </c>
      <c r="B230" s="21" t="s">
        <v>179</v>
      </c>
      <c r="C230" s="14" t="s">
        <v>19</v>
      </c>
      <c r="D230" s="10"/>
      <c r="E230" s="21" t="s">
        <v>24</v>
      </c>
      <c r="F230" s="22"/>
      <c r="G230" s="19" t="s">
        <v>25</v>
      </c>
      <c r="H230" s="80"/>
      <c r="I230" s="104"/>
      <c r="J230" s="104"/>
      <c r="K230" s="104"/>
      <c r="L230" s="104"/>
      <c r="M230" s="104"/>
      <c r="N230" s="104"/>
      <c r="O230" s="121"/>
      <c r="P230" s="121"/>
      <c r="Q230" s="104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</row>
    <row r="231" spans="1:1021" ht="15" customHeight="1">
      <c r="A231" s="10">
        <v>212</v>
      </c>
      <c r="B231" s="21" t="s">
        <v>180</v>
      </c>
      <c r="C231" s="14" t="s">
        <v>19</v>
      </c>
      <c r="D231" s="10"/>
      <c r="E231" s="21" t="s">
        <v>24</v>
      </c>
      <c r="F231" s="23"/>
      <c r="G231" s="19" t="s">
        <v>22</v>
      </c>
      <c r="H231" s="92">
        <v>6</v>
      </c>
      <c r="I231" s="87"/>
      <c r="J231" s="87"/>
      <c r="K231" s="87"/>
      <c r="L231" s="87"/>
      <c r="M231" s="87">
        <f>K231-L231</f>
        <v>0</v>
      </c>
      <c r="N231" s="87"/>
      <c r="O231" s="93"/>
      <c r="P231" s="93"/>
      <c r="Q231" s="90">
        <f>O231-P231</f>
        <v>0</v>
      </c>
      <c r="R231" s="20"/>
      <c r="S231" s="20"/>
      <c r="T231" s="18"/>
      <c r="U231" s="20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18"/>
      <c r="AMA231" s="18"/>
      <c r="AMB231" s="18"/>
      <c r="AMC231" s="18"/>
      <c r="AMD231" s="18"/>
      <c r="AME231" s="18"/>
      <c r="AMF231" s="18"/>
      <c r="AMG231" s="18"/>
    </row>
    <row r="232" spans="1:1021" s="3" customFormat="1" ht="15" hidden="1" customHeight="1">
      <c r="A232" s="10">
        <v>213</v>
      </c>
      <c r="B232" s="21" t="s">
        <v>180</v>
      </c>
      <c r="C232" s="14" t="s">
        <v>19</v>
      </c>
      <c r="D232" s="10"/>
      <c r="E232" s="21" t="s">
        <v>24</v>
      </c>
      <c r="F232" s="22"/>
      <c r="G232" s="19" t="s">
        <v>25</v>
      </c>
      <c r="H232" s="80">
        <v>4</v>
      </c>
      <c r="I232" s="104"/>
      <c r="J232" s="104"/>
      <c r="K232" s="104"/>
      <c r="L232" s="104"/>
      <c r="M232" s="104"/>
      <c r="N232" s="104"/>
      <c r="O232" s="121"/>
      <c r="P232" s="121"/>
      <c r="Q232" s="104"/>
      <c r="R232" s="18"/>
    </row>
    <row r="233" spans="1:1021" s="3" customFormat="1" ht="15" hidden="1" customHeight="1">
      <c r="A233" s="10">
        <v>214</v>
      </c>
      <c r="B233" s="21" t="s">
        <v>181</v>
      </c>
      <c r="C233" s="14"/>
      <c r="D233" s="11"/>
      <c r="E233" s="21"/>
      <c r="F233" s="23"/>
      <c r="G233" s="19" t="s">
        <v>25</v>
      </c>
      <c r="H233" s="116">
        <v>5</v>
      </c>
      <c r="I233" s="87"/>
      <c r="J233" s="87"/>
      <c r="K233" s="87"/>
      <c r="L233" s="87"/>
      <c r="M233" s="87"/>
      <c r="N233" s="146"/>
      <c r="O233" s="147"/>
      <c r="P233" s="146"/>
      <c r="Q233" s="90"/>
    </row>
    <row r="234" spans="1:1021" s="3" customFormat="1" ht="15" customHeight="1">
      <c r="A234" s="10">
        <v>215</v>
      </c>
      <c r="B234" s="29" t="s">
        <v>182</v>
      </c>
      <c r="C234" s="14"/>
      <c r="D234" s="10"/>
      <c r="E234" s="21"/>
      <c r="F234" s="22"/>
      <c r="G234" s="19" t="s">
        <v>22</v>
      </c>
      <c r="H234" s="92">
        <v>6</v>
      </c>
      <c r="I234" s="87"/>
      <c r="J234" s="87"/>
      <c r="K234" s="87"/>
      <c r="L234" s="87"/>
      <c r="M234" s="87">
        <f t="shared" ref="M234:M236" si="45">K234-L234</f>
        <v>0</v>
      </c>
      <c r="N234" s="146">
        <v>18</v>
      </c>
      <c r="O234" s="146">
        <f>15084.13+5917.85</f>
        <v>21001.98</v>
      </c>
      <c r="P234" s="146">
        <f>15084.13+5917.85</f>
        <v>21001.98</v>
      </c>
      <c r="Q234" s="90">
        <f t="shared" ref="Q234:Q236" si="46">O234-P234</f>
        <v>0</v>
      </c>
      <c r="R234" s="20"/>
      <c r="S234" s="20"/>
      <c r="U234" s="20"/>
    </row>
    <row r="235" spans="1:1021" s="18" customFormat="1" ht="15" customHeight="1">
      <c r="A235" s="10">
        <v>216</v>
      </c>
      <c r="B235" s="21" t="s">
        <v>183</v>
      </c>
      <c r="C235" s="14" t="s">
        <v>19</v>
      </c>
      <c r="D235" s="10"/>
      <c r="E235" s="21" t="s">
        <v>24</v>
      </c>
      <c r="F235" s="22"/>
      <c r="G235" s="19" t="s">
        <v>22</v>
      </c>
      <c r="H235" s="92">
        <v>4</v>
      </c>
      <c r="I235" s="87"/>
      <c r="J235" s="87"/>
      <c r="K235" s="87"/>
      <c r="L235" s="87"/>
      <c r="M235" s="87">
        <f t="shared" si="45"/>
        <v>0</v>
      </c>
      <c r="N235" s="146">
        <v>11</v>
      </c>
      <c r="O235" s="146">
        <f>714.68+28225.49</f>
        <v>28940.170000000002</v>
      </c>
      <c r="P235" s="146">
        <f>714.68+28225.49</f>
        <v>28940.170000000002</v>
      </c>
      <c r="Q235" s="90">
        <f t="shared" si="46"/>
        <v>0</v>
      </c>
      <c r="R235" s="20"/>
      <c r="S235" s="20"/>
      <c r="U235" s="20"/>
    </row>
    <row r="236" spans="1:1021" s="18" customFormat="1" ht="15" customHeight="1">
      <c r="A236" s="10">
        <v>217</v>
      </c>
      <c r="B236" s="21" t="s">
        <v>184</v>
      </c>
      <c r="C236" s="14"/>
      <c r="D236" s="10"/>
      <c r="E236" s="21"/>
      <c r="F236" s="23"/>
      <c r="G236" s="19" t="s">
        <v>22</v>
      </c>
      <c r="H236" s="92"/>
      <c r="I236" s="87"/>
      <c r="J236" s="87"/>
      <c r="K236" s="87"/>
      <c r="L236" s="87"/>
      <c r="M236" s="87">
        <f t="shared" si="45"/>
        <v>0</v>
      </c>
      <c r="N236" s="146"/>
      <c r="O236" s="147"/>
      <c r="P236" s="146"/>
      <c r="Q236" s="90">
        <f t="shared" si="46"/>
        <v>0</v>
      </c>
      <c r="R236" s="20"/>
      <c r="S236" s="20"/>
      <c r="U236" s="20"/>
    </row>
    <row r="237" spans="1:1021" s="18" customFormat="1" ht="15" hidden="1" customHeight="1">
      <c r="A237" s="10">
        <v>218</v>
      </c>
      <c r="B237" s="21" t="s">
        <v>184</v>
      </c>
      <c r="C237" s="42" t="s">
        <v>19</v>
      </c>
      <c r="D237" s="43"/>
      <c r="E237" s="21" t="s">
        <v>24</v>
      </c>
      <c r="F237" s="52"/>
      <c r="G237" s="19" t="s">
        <v>25</v>
      </c>
      <c r="H237" s="167">
        <v>3</v>
      </c>
      <c r="I237" s="104"/>
      <c r="J237" s="104"/>
      <c r="K237" s="104"/>
      <c r="L237" s="104"/>
      <c r="M237" s="104"/>
      <c r="N237" s="104"/>
      <c r="O237" s="121"/>
      <c r="P237" s="104"/>
      <c r="Q237" s="104"/>
    </row>
    <row r="238" spans="1:1021" s="3" customFormat="1" ht="15" hidden="1" customHeight="1">
      <c r="A238" s="10">
        <v>219</v>
      </c>
      <c r="B238" s="21" t="s">
        <v>185</v>
      </c>
      <c r="C238" s="14" t="s">
        <v>19</v>
      </c>
      <c r="D238" s="21"/>
      <c r="E238" s="21" t="s">
        <v>24</v>
      </c>
      <c r="F238" s="21"/>
      <c r="G238" s="19" t="s">
        <v>25</v>
      </c>
      <c r="H238" s="80"/>
      <c r="I238" s="84"/>
      <c r="J238" s="84"/>
      <c r="K238" s="94"/>
      <c r="L238" s="94"/>
      <c r="M238" s="84"/>
      <c r="N238" s="84"/>
      <c r="O238" s="84"/>
      <c r="P238" s="84"/>
      <c r="Q238" s="84"/>
    </row>
    <row r="239" spans="1:1021" s="3" customFormat="1" ht="15" customHeight="1">
      <c r="A239" s="10">
        <v>220</v>
      </c>
      <c r="B239" s="21" t="s">
        <v>186</v>
      </c>
      <c r="C239" s="14"/>
      <c r="D239" s="21"/>
      <c r="E239" s="21"/>
      <c r="F239" s="22"/>
      <c r="G239" s="19" t="s">
        <v>22</v>
      </c>
      <c r="H239" s="92">
        <v>5</v>
      </c>
      <c r="I239" s="87"/>
      <c r="J239" s="87"/>
      <c r="K239" s="187"/>
      <c r="L239" s="187"/>
      <c r="M239" s="87">
        <f t="shared" ref="M239:M240" si="47">K239-L239</f>
        <v>0</v>
      </c>
      <c r="N239" s="87">
        <v>6</v>
      </c>
      <c r="O239" s="87">
        <v>5738.55</v>
      </c>
      <c r="P239" s="87">
        <v>5738.55</v>
      </c>
      <c r="Q239" s="90">
        <f t="shared" ref="Q239:Q240" si="48">O239-P239</f>
        <v>0</v>
      </c>
      <c r="R239" s="20"/>
      <c r="S239" s="20"/>
      <c r="U239" s="20"/>
    </row>
    <row r="240" spans="1:1021" s="3" customFormat="1" ht="15" customHeight="1">
      <c r="A240" s="10">
        <v>221</v>
      </c>
      <c r="B240" s="21" t="s">
        <v>187</v>
      </c>
      <c r="C240" s="14" t="s">
        <v>19</v>
      </c>
      <c r="D240" s="10"/>
      <c r="E240" s="21" t="s">
        <v>188</v>
      </c>
      <c r="F240" s="23"/>
      <c r="G240" s="19" t="s">
        <v>22</v>
      </c>
      <c r="H240" s="92">
        <v>7</v>
      </c>
      <c r="I240" s="87"/>
      <c r="J240" s="87"/>
      <c r="K240" s="87"/>
      <c r="L240" s="87"/>
      <c r="M240" s="87">
        <f t="shared" si="47"/>
        <v>0</v>
      </c>
      <c r="N240" s="87">
        <v>5</v>
      </c>
      <c r="O240" s="90">
        <v>9509.08</v>
      </c>
      <c r="P240" s="90">
        <v>9509.08</v>
      </c>
      <c r="Q240" s="90">
        <f t="shared" si="48"/>
        <v>0</v>
      </c>
      <c r="R240" s="20"/>
      <c r="S240" s="20"/>
      <c r="U240" s="20"/>
    </row>
    <row r="241" spans="1:21" s="3" customFormat="1" ht="15" hidden="1" customHeight="1">
      <c r="A241" s="10">
        <v>222</v>
      </c>
      <c r="B241" s="21" t="s">
        <v>189</v>
      </c>
      <c r="C241" s="14"/>
      <c r="D241" s="10"/>
      <c r="E241" s="21"/>
      <c r="F241" s="23"/>
      <c r="G241" s="19" t="s">
        <v>25</v>
      </c>
      <c r="H241" s="80"/>
      <c r="I241" s="84"/>
      <c r="J241" s="84"/>
      <c r="K241" s="84"/>
      <c r="L241" s="84"/>
      <c r="M241" s="84"/>
      <c r="N241" s="84"/>
      <c r="O241" s="84"/>
      <c r="P241" s="84"/>
      <c r="Q241" s="138"/>
      <c r="R241" s="18"/>
    </row>
    <row r="242" spans="1:21" s="3" customFormat="1" ht="15" customHeight="1">
      <c r="A242" s="10">
        <v>223</v>
      </c>
      <c r="B242" s="21" t="s">
        <v>190</v>
      </c>
      <c r="C242" s="14" t="s">
        <v>19</v>
      </c>
      <c r="D242" s="10"/>
      <c r="E242" s="21" t="s">
        <v>24</v>
      </c>
      <c r="F242" s="23"/>
      <c r="G242" s="19" t="s">
        <v>22</v>
      </c>
      <c r="H242" s="92"/>
      <c r="I242" s="87"/>
      <c r="J242" s="87"/>
      <c r="K242" s="87"/>
      <c r="L242" s="87"/>
      <c r="M242" s="87">
        <f t="shared" ref="M242:M243" si="49">K242-L242</f>
        <v>0</v>
      </c>
      <c r="N242" s="87">
        <v>9</v>
      </c>
      <c r="O242" s="87">
        <f>2370.9+9635.1</f>
        <v>12006</v>
      </c>
      <c r="P242" s="87">
        <f>2370.9+9635.1</f>
        <v>12006</v>
      </c>
      <c r="Q242" s="90">
        <f t="shared" ref="Q242:Q243" si="50">O242-P242</f>
        <v>0</v>
      </c>
      <c r="R242" s="20"/>
      <c r="S242" s="20"/>
      <c r="U242" s="20"/>
    </row>
    <row r="243" spans="1:21" s="3" customFormat="1" ht="15" customHeight="1">
      <c r="A243" s="10">
        <v>224</v>
      </c>
      <c r="B243" s="21" t="s">
        <v>191</v>
      </c>
      <c r="C243" s="14" t="s">
        <v>19</v>
      </c>
      <c r="D243" s="10"/>
      <c r="E243" s="21" t="s">
        <v>24</v>
      </c>
      <c r="F243" s="23"/>
      <c r="G243" s="19" t="s">
        <v>22</v>
      </c>
      <c r="H243" s="92">
        <v>4</v>
      </c>
      <c r="I243" s="87">
        <v>1</v>
      </c>
      <c r="J243" s="87">
        <v>1</v>
      </c>
      <c r="K243" s="90">
        <v>644.6</v>
      </c>
      <c r="L243" s="90"/>
      <c r="M243" s="90">
        <f t="shared" si="49"/>
        <v>644.6</v>
      </c>
      <c r="N243" s="87">
        <v>6</v>
      </c>
      <c r="O243" s="99">
        <v>15351.02</v>
      </c>
      <c r="P243" s="99">
        <v>15351.02</v>
      </c>
      <c r="Q243" s="90">
        <f t="shared" si="50"/>
        <v>0</v>
      </c>
      <c r="R243" s="20"/>
      <c r="S243" s="20"/>
      <c r="U243" s="20"/>
    </row>
    <row r="244" spans="1:21" s="3" customFormat="1" ht="15" hidden="1" customHeight="1">
      <c r="A244" s="10">
        <v>225</v>
      </c>
      <c r="B244" s="21" t="s">
        <v>192</v>
      </c>
      <c r="C244" s="14"/>
      <c r="D244" s="10"/>
      <c r="E244" s="21"/>
      <c r="F244" s="22"/>
      <c r="G244" s="19" t="s">
        <v>33</v>
      </c>
      <c r="H244" s="80"/>
      <c r="I244" s="84"/>
      <c r="J244" s="84"/>
      <c r="K244" s="138"/>
      <c r="L244" s="138"/>
      <c r="M244" s="84"/>
      <c r="N244" s="84"/>
      <c r="O244" s="95"/>
      <c r="P244" s="84"/>
      <c r="Q244" s="138"/>
      <c r="R244" s="18"/>
    </row>
    <row r="245" spans="1:21" s="3" customFormat="1" ht="15" hidden="1" customHeight="1">
      <c r="A245" s="10">
        <v>226</v>
      </c>
      <c r="B245" s="21" t="s">
        <v>192</v>
      </c>
      <c r="C245" s="14"/>
      <c r="D245" s="10"/>
      <c r="E245" s="21"/>
      <c r="F245" s="23"/>
      <c r="G245" s="19" t="s">
        <v>25</v>
      </c>
      <c r="H245" s="80">
        <v>5</v>
      </c>
      <c r="I245" s="84"/>
      <c r="J245" s="84"/>
      <c r="K245" s="84"/>
      <c r="L245" s="84"/>
      <c r="M245" s="84"/>
      <c r="N245" s="84"/>
      <c r="O245" s="95"/>
      <c r="P245" s="95"/>
      <c r="Q245" s="138"/>
      <c r="R245" s="18"/>
    </row>
    <row r="246" spans="1:21" s="3" customFormat="1" ht="15" customHeight="1">
      <c r="A246" s="10">
        <v>227</v>
      </c>
      <c r="B246" s="21" t="s">
        <v>192</v>
      </c>
      <c r="C246" s="14"/>
      <c r="D246" s="10"/>
      <c r="E246" s="21"/>
      <c r="F246" s="23"/>
      <c r="G246" s="19" t="s">
        <v>22</v>
      </c>
      <c r="H246" s="92">
        <v>3</v>
      </c>
      <c r="I246" s="87"/>
      <c r="J246" s="87"/>
      <c r="K246" s="90"/>
      <c r="L246" s="90"/>
      <c r="M246" s="87">
        <f>K246-L246</f>
        <v>0</v>
      </c>
      <c r="N246" s="87"/>
      <c r="O246" s="99"/>
      <c r="P246" s="99"/>
      <c r="Q246" s="90">
        <f>O246-P246</f>
        <v>0</v>
      </c>
      <c r="R246" s="20"/>
      <c r="S246" s="20"/>
      <c r="U246" s="20"/>
    </row>
    <row r="247" spans="1:21" s="3" customFormat="1" ht="15" hidden="1" customHeight="1">
      <c r="A247" s="10">
        <v>228</v>
      </c>
      <c r="B247" s="21" t="s">
        <v>192</v>
      </c>
      <c r="C247" s="14"/>
      <c r="D247" s="10"/>
      <c r="E247" s="21"/>
      <c r="F247" s="23"/>
      <c r="G247" s="19" t="s">
        <v>47</v>
      </c>
      <c r="H247" s="92">
        <v>1</v>
      </c>
      <c r="I247" s="87"/>
      <c r="J247" s="87"/>
      <c r="K247" s="90"/>
      <c r="L247" s="90"/>
      <c r="M247" s="87"/>
      <c r="N247" s="87"/>
      <c r="O247" s="93"/>
      <c r="P247" s="93"/>
      <c r="Q247" s="90"/>
      <c r="R247" s="18"/>
    </row>
    <row r="248" spans="1:21" s="3" customFormat="1" ht="15" hidden="1" customHeight="1">
      <c r="A248" s="10">
        <v>229</v>
      </c>
      <c r="B248" s="21" t="s">
        <v>193</v>
      </c>
      <c r="C248" s="14"/>
      <c r="D248" s="10"/>
      <c r="E248" s="21"/>
      <c r="F248" s="22"/>
      <c r="G248" s="19" t="s">
        <v>25</v>
      </c>
      <c r="H248" s="80"/>
      <c r="I248" s="104"/>
      <c r="J248" s="104"/>
      <c r="K248" s="104"/>
      <c r="L248" s="104"/>
      <c r="M248" s="104"/>
      <c r="N248" s="104"/>
      <c r="O248" s="121"/>
      <c r="P248" s="104"/>
      <c r="Q248" s="104"/>
    </row>
    <row r="249" spans="1:21" s="3" customFormat="1" ht="15" hidden="1" customHeight="1">
      <c r="A249" s="10">
        <v>231</v>
      </c>
      <c r="B249" s="54" t="s">
        <v>194</v>
      </c>
      <c r="C249" s="14" t="s">
        <v>19</v>
      </c>
      <c r="D249" s="10"/>
      <c r="E249" s="35" t="s">
        <v>24</v>
      </c>
      <c r="F249" s="22"/>
      <c r="G249" s="19" t="s">
        <v>25</v>
      </c>
      <c r="H249" s="80"/>
      <c r="I249" s="104"/>
      <c r="J249" s="104"/>
      <c r="K249" s="104"/>
      <c r="L249" s="104"/>
      <c r="M249" s="104"/>
      <c r="N249" s="104"/>
      <c r="O249" s="104"/>
      <c r="P249" s="104"/>
      <c r="Q249" s="104"/>
      <c r="R249" s="18"/>
    </row>
    <row r="250" spans="1:21" s="3" customFormat="1" ht="15" customHeight="1">
      <c r="A250" s="10">
        <v>232</v>
      </c>
      <c r="B250" s="21" t="s">
        <v>195</v>
      </c>
      <c r="C250" s="14" t="s">
        <v>19</v>
      </c>
      <c r="D250" s="10"/>
      <c r="E250" s="21" t="s">
        <v>196</v>
      </c>
      <c r="F250" s="23"/>
      <c r="G250" s="19" t="s">
        <v>22</v>
      </c>
      <c r="H250" s="92">
        <v>13</v>
      </c>
      <c r="I250" s="87"/>
      <c r="J250" s="87"/>
      <c r="K250" s="87"/>
      <c r="L250" s="87"/>
      <c r="M250" s="87">
        <f t="shared" ref="M250:M251" si="51">K250-L250</f>
        <v>0</v>
      </c>
      <c r="N250" s="87">
        <v>34</v>
      </c>
      <c r="O250" s="90">
        <f>13496.26+10043.95+20255.54+59387.48</f>
        <v>103183.23000000001</v>
      </c>
      <c r="P250" s="90">
        <f>13496.26+10043.95+20255.54+59387.48</f>
        <v>103183.23000000001</v>
      </c>
      <c r="Q250" s="90">
        <f t="shared" ref="Q250:Q251" si="52">O250-P250</f>
        <v>0</v>
      </c>
      <c r="R250" s="20"/>
      <c r="S250" s="20"/>
      <c r="U250" s="20"/>
    </row>
    <row r="251" spans="1:21" s="3" customFormat="1" ht="15" customHeight="1">
      <c r="A251" s="10">
        <v>233</v>
      </c>
      <c r="B251" s="21" t="s">
        <v>197</v>
      </c>
      <c r="C251" s="14" t="s">
        <v>54</v>
      </c>
      <c r="D251" s="10" t="s">
        <v>69</v>
      </c>
      <c r="E251" s="21" t="s">
        <v>24</v>
      </c>
      <c r="F251" s="23"/>
      <c r="G251" s="19" t="s">
        <v>22</v>
      </c>
      <c r="H251" s="92">
        <v>1</v>
      </c>
      <c r="I251" s="87"/>
      <c r="J251" s="87"/>
      <c r="K251" s="87"/>
      <c r="L251" s="87"/>
      <c r="M251" s="87">
        <f t="shared" si="51"/>
        <v>0</v>
      </c>
      <c r="N251" s="87"/>
      <c r="O251" s="93"/>
      <c r="P251" s="93"/>
      <c r="Q251" s="90">
        <f t="shared" si="52"/>
        <v>0</v>
      </c>
      <c r="R251" s="20"/>
      <c r="S251" s="20"/>
      <c r="U251" s="20"/>
    </row>
    <row r="252" spans="1:21" s="3" customFormat="1" ht="15" hidden="1" customHeight="1">
      <c r="A252" s="10">
        <v>234</v>
      </c>
      <c r="B252" s="21" t="s">
        <v>197</v>
      </c>
      <c r="C252" s="14" t="s">
        <v>54</v>
      </c>
      <c r="D252" s="10" t="s">
        <v>69</v>
      </c>
      <c r="E252" s="21" t="s">
        <v>24</v>
      </c>
      <c r="F252" s="21"/>
      <c r="G252" s="19" t="s">
        <v>25</v>
      </c>
      <c r="H252" s="96"/>
      <c r="I252" s="97"/>
      <c r="J252" s="97"/>
      <c r="K252" s="97"/>
      <c r="L252" s="97"/>
      <c r="M252" s="84"/>
      <c r="N252" s="170"/>
      <c r="O252" s="188"/>
      <c r="P252" s="188"/>
      <c r="Q252" s="84"/>
      <c r="R252" s="18"/>
    </row>
    <row r="253" spans="1:21" s="3" customFormat="1" ht="15" customHeight="1">
      <c r="A253" s="10">
        <v>235</v>
      </c>
      <c r="B253" s="21" t="s">
        <v>198</v>
      </c>
      <c r="C253" s="14" t="s">
        <v>19</v>
      </c>
      <c r="D253" s="10"/>
      <c r="E253" s="21" t="s">
        <v>199</v>
      </c>
      <c r="F253" s="23"/>
      <c r="G253" s="19" t="s">
        <v>22</v>
      </c>
      <c r="H253" s="92"/>
      <c r="I253" s="87"/>
      <c r="J253" s="87"/>
      <c r="K253" s="87"/>
      <c r="L253" s="87"/>
      <c r="M253" s="87">
        <f>K253-L253</f>
        <v>0</v>
      </c>
      <c r="N253" s="87"/>
      <c r="O253" s="90"/>
      <c r="P253" s="90"/>
      <c r="Q253" s="90">
        <f>O253-P253</f>
        <v>0</v>
      </c>
      <c r="R253" s="20"/>
      <c r="S253" s="20"/>
      <c r="U253" s="20"/>
    </row>
    <row r="254" spans="1:21" s="3" customFormat="1" ht="15" hidden="1" customHeight="1">
      <c r="A254" s="10">
        <v>236</v>
      </c>
      <c r="B254" s="21" t="s">
        <v>192</v>
      </c>
      <c r="C254" s="14"/>
      <c r="D254" s="10"/>
      <c r="E254" s="21"/>
      <c r="F254" s="23"/>
      <c r="G254" s="19" t="s">
        <v>21</v>
      </c>
      <c r="H254" s="92"/>
      <c r="I254" s="87"/>
      <c r="J254" s="87"/>
      <c r="K254" s="87"/>
      <c r="L254" s="87"/>
      <c r="M254" s="87"/>
      <c r="N254" s="87"/>
      <c r="O254" s="99"/>
      <c r="P254" s="99"/>
      <c r="Q254" s="90"/>
    </row>
    <row r="255" spans="1:21" s="3" customFormat="1" ht="15" hidden="1" customHeight="1">
      <c r="A255" s="10">
        <v>237</v>
      </c>
      <c r="B255" s="21" t="s">
        <v>198</v>
      </c>
      <c r="C255" s="14" t="s">
        <v>19</v>
      </c>
      <c r="D255" s="10"/>
      <c r="E255" s="21" t="s">
        <v>199</v>
      </c>
      <c r="F255" s="22"/>
      <c r="G255" s="19" t="s">
        <v>21</v>
      </c>
      <c r="H255" s="80"/>
      <c r="I255" s="115"/>
      <c r="J255" s="127"/>
      <c r="K255" s="143"/>
      <c r="L255" s="143"/>
      <c r="M255" s="127"/>
      <c r="N255" s="84"/>
      <c r="O255" s="95"/>
      <c r="P255" s="95"/>
      <c r="Q255" s="84"/>
      <c r="R255" s="18"/>
    </row>
    <row r="256" spans="1:21" s="3" customFormat="1" ht="15" hidden="1" customHeight="1">
      <c r="A256" s="10">
        <v>239</v>
      </c>
      <c r="B256" s="21" t="s">
        <v>200</v>
      </c>
      <c r="C256" s="14" t="s">
        <v>19</v>
      </c>
      <c r="D256" s="10"/>
      <c r="E256" s="21" t="s">
        <v>78</v>
      </c>
      <c r="F256" s="34"/>
      <c r="G256" s="19" t="s">
        <v>47</v>
      </c>
      <c r="H256" s="80"/>
      <c r="I256" s="189"/>
      <c r="J256" s="190"/>
      <c r="K256" s="191"/>
      <c r="L256" s="191"/>
      <c r="M256" s="190"/>
      <c r="N256" s="190">
        <v>3</v>
      </c>
      <c r="O256" s="192">
        <v>12612</v>
      </c>
      <c r="P256" s="193">
        <v>12612</v>
      </c>
      <c r="Q256" s="194">
        <v>0</v>
      </c>
    </row>
    <row r="257" spans="1:1021" s="3" customFormat="1" ht="15" customHeight="1">
      <c r="A257" s="10">
        <v>240</v>
      </c>
      <c r="B257" s="21" t="s">
        <v>201</v>
      </c>
      <c r="C257" s="14" t="s">
        <v>19</v>
      </c>
      <c r="D257" s="10"/>
      <c r="E257" s="21"/>
      <c r="F257" s="44"/>
      <c r="G257" s="19" t="s">
        <v>22</v>
      </c>
      <c r="H257" s="92">
        <v>5</v>
      </c>
      <c r="I257" s="87"/>
      <c r="J257" s="87"/>
      <c r="K257" s="90"/>
      <c r="L257" s="90"/>
      <c r="M257" s="87">
        <f>K257-L257</f>
        <v>0</v>
      </c>
      <c r="N257" s="175">
        <v>4</v>
      </c>
      <c r="O257" s="175">
        <v>15838.96</v>
      </c>
      <c r="P257" s="175">
        <v>15838.96</v>
      </c>
      <c r="Q257" s="90">
        <f>O257-P257</f>
        <v>0</v>
      </c>
      <c r="R257" s="20"/>
      <c r="S257" s="20"/>
      <c r="U257" s="20"/>
    </row>
    <row r="258" spans="1:1021" s="3" customFormat="1" ht="15" hidden="1" customHeight="1">
      <c r="A258" s="10">
        <v>241</v>
      </c>
      <c r="B258" s="55" t="s">
        <v>201</v>
      </c>
      <c r="C258" s="14" t="s">
        <v>19</v>
      </c>
      <c r="D258" s="43"/>
      <c r="E258" s="35"/>
      <c r="F258" s="56"/>
      <c r="G258" s="19" t="s">
        <v>25</v>
      </c>
      <c r="H258" s="195"/>
      <c r="I258" s="104"/>
      <c r="J258" s="104"/>
      <c r="K258" s="104"/>
      <c r="L258" s="104"/>
      <c r="M258" s="104"/>
      <c r="N258" s="104"/>
      <c r="O258" s="121"/>
      <c r="P258" s="104"/>
      <c r="Q258" s="84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</row>
    <row r="259" spans="1:1021" s="3" customFormat="1" ht="15" hidden="1" customHeight="1">
      <c r="A259" s="10">
        <v>242</v>
      </c>
      <c r="B259" s="21" t="s">
        <v>202</v>
      </c>
      <c r="C259" s="14"/>
      <c r="D259" s="43"/>
      <c r="E259" s="21"/>
      <c r="F259" s="23"/>
      <c r="G259" s="19" t="s">
        <v>25</v>
      </c>
      <c r="H259" s="167">
        <v>11</v>
      </c>
      <c r="I259" s="84"/>
      <c r="J259" s="84"/>
      <c r="K259" s="84"/>
      <c r="L259" s="84"/>
      <c r="M259" s="84"/>
      <c r="N259" s="84"/>
      <c r="O259" s="84"/>
      <c r="P259" s="84"/>
      <c r="Q259" s="138"/>
      <c r="R259" s="18"/>
    </row>
    <row r="260" spans="1:1021" s="3" customFormat="1" ht="15" customHeight="1">
      <c r="A260" s="10">
        <v>243</v>
      </c>
      <c r="B260" s="21" t="s">
        <v>203</v>
      </c>
      <c r="C260" s="14" t="s">
        <v>19</v>
      </c>
      <c r="D260" s="43"/>
      <c r="E260" s="21" t="s">
        <v>204</v>
      </c>
      <c r="F260" s="23"/>
      <c r="G260" s="19" t="s">
        <v>22</v>
      </c>
      <c r="H260" s="177"/>
      <c r="I260" s="87"/>
      <c r="J260" s="87"/>
      <c r="K260" s="87"/>
      <c r="L260" s="87"/>
      <c r="M260" s="87">
        <f t="shared" ref="M260:M261" si="53">K260-L260</f>
        <v>0</v>
      </c>
      <c r="N260" s="87"/>
      <c r="O260" s="87"/>
      <c r="P260" s="87"/>
      <c r="Q260" s="90">
        <f t="shared" ref="Q260:Q261" si="54">O260-P260</f>
        <v>0</v>
      </c>
      <c r="R260" s="20"/>
      <c r="S260" s="20"/>
      <c r="U260" s="20"/>
    </row>
    <row r="261" spans="1:1021" s="3" customFormat="1" ht="15" customHeight="1">
      <c r="A261" s="10">
        <v>244</v>
      </c>
      <c r="B261" s="21" t="s">
        <v>205</v>
      </c>
      <c r="C261" s="14" t="s">
        <v>19</v>
      </c>
      <c r="D261" s="43"/>
      <c r="E261" s="21" t="s">
        <v>204</v>
      </c>
      <c r="F261" s="23"/>
      <c r="G261" s="19" t="s">
        <v>22</v>
      </c>
      <c r="H261" s="177"/>
      <c r="I261" s="87"/>
      <c r="J261" s="87"/>
      <c r="K261" s="87"/>
      <c r="L261" s="87"/>
      <c r="M261" s="87">
        <f t="shared" si="53"/>
        <v>0</v>
      </c>
      <c r="N261" s="87"/>
      <c r="O261" s="87"/>
      <c r="P261" s="87"/>
      <c r="Q261" s="90">
        <f t="shared" si="54"/>
        <v>0</v>
      </c>
      <c r="R261" s="20"/>
      <c r="S261" s="20"/>
      <c r="U261" s="20"/>
    </row>
    <row r="262" spans="1:1021" s="3" customFormat="1" ht="15" hidden="1" customHeight="1">
      <c r="A262" s="10">
        <v>245</v>
      </c>
      <c r="B262" s="21" t="s">
        <v>205</v>
      </c>
      <c r="C262" s="14" t="s">
        <v>19</v>
      </c>
      <c r="D262" s="21"/>
      <c r="E262" s="21" t="s">
        <v>24</v>
      </c>
      <c r="F262" s="21"/>
      <c r="G262" s="19" t="s">
        <v>33</v>
      </c>
      <c r="H262" s="80">
        <v>1</v>
      </c>
      <c r="I262" s="103"/>
      <c r="J262" s="103"/>
      <c r="K262" s="104"/>
      <c r="L262" s="104"/>
      <c r="M262" s="103"/>
      <c r="N262" s="155">
        <v>3</v>
      </c>
      <c r="O262" s="155">
        <v>11136.2</v>
      </c>
      <c r="P262" s="155">
        <v>11136.2</v>
      </c>
      <c r="Q262" s="84"/>
    </row>
    <row r="263" spans="1:1021" s="3" customFormat="1" ht="15" hidden="1" customHeight="1">
      <c r="A263" s="10">
        <v>246</v>
      </c>
      <c r="B263" s="13" t="s">
        <v>205</v>
      </c>
      <c r="C263" s="14" t="s">
        <v>19</v>
      </c>
      <c r="D263" s="21"/>
      <c r="E263" s="21" t="s">
        <v>204</v>
      </c>
      <c r="F263" s="13"/>
      <c r="G263" s="17" t="s">
        <v>25</v>
      </c>
      <c r="H263" s="162"/>
      <c r="I263" s="196"/>
      <c r="J263" s="196"/>
      <c r="K263" s="197"/>
      <c r="L263" s="197"/>
      <c r="M263" s="84"/>
      <c r="N263" s="196"/>
      <c r="O263" s="198"/>
      <c r="P263" s="198"/>
      <c r="Q263" s="84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  <c r="JL263" s="18"/>
      <c r="JM263" s="18"/>
      <c r="JN263" s="18"/>
      <c r="JO263" s="18"/>
      <c r="JP263" s="18"/>
      <c r="JQ263" s="18"/>
      <c r="JR263" s="18"/>
      <c r="JS263" s="18"/>
      <c r="JT263" s="18"/>
      <c r="JU263" s="18"/>
      <c r="JV263" s="18"/>
      <c r="JW263" s="18"/>
      <c r="JX263" s="18"/>
      <c r="JY263" s="18"/>
      <c r="JZ263" s="18"/>
      <c r="KA263" s="18"/>
      <c r="KB263" s="18"/>
      <c r="KC263" s="18"/>
      <c r="KD263" s="18"/>
      <c r="KE263" s="18"/>
      <c r="KF263" s="18"/>
      <c r="KG263" s="18"/>
      <c r="KH263" s="18"/>
      <c r="KI263" s="18"/>
      <c r="KJ263" s="18"/>
      <c r="KK263" s="18"/>
      <c r="KL263" s="18"/>
      <c r="KM263" s="18"/>
      <c r="KN263" s="18"/>
      <c r="KO263" s="18"/>
      <c r="KP263" s="18"/>
      <c r="KQ263" s="18"/>
      <c r="KR263" s="18"/>
      <c r="KS263" s="18"/>
      <c r="KT263" s="18"/>
      <c r="KU263" s="18"/>
      <c r="KV263" s="18"/>
      <c r="KW263" s="18"/>
      <c r="KX263" s="18"/>
      <c r="KY263" s="18"/>
      <c r="KZ263" s="18"/>
      <c r="LA263" s="18"/>
      <c r="LB263" s="18"/>
      <c r="LC263" s="18"/>
      <c r="LD263" s="18"/>
      <c r="LE263" s="18"/>
      <c r="LF263" s="18"/>
      <c r="LG263" s="18"/>
      <c r="LH263" s="18"/>
      <c r="LI263" s="18"/>
      <c r="LJ263" s="18"/>
      <c r="LK263" s="18"/>
      <c r="LL263" s="18"/>
      <c r="LM263" s="18"/>
      <c r="LN263" s="18"/>
      <c r="LO263" s="18"/>
      <c r="LP263" s="18"/>
      <c r="LQ263" s="18"/>
      <c r="LR263" s="18"/>
      <c r="LS263" s="18"/>
      <c r="LT263" s="18"/>
      <c r="LU263" s="18"/>
      <c r="LV263" s="18"/>
      <c r="LW263" s="18"/>
      <c r="LX263" s="18"/>
      <c r="LY263" s="18"/>
      <c r="LZ263" s="18"/>
      <c r="MA263" s="18"/>
      <c r="MB263" s="18"/>
      <c r="MC263" s="18"/>
      <c r="MD263" s="18"/>
      <c r="ME263" s="18"/>
      <c r="MF263" s="18"/>
      <c r="MG263" s="18"/>
      <c r="MH263" s="18"/>
      <c r="MI263" s="18"/>
      <c r="MJ263" s="18"/>
      <c r="MK263" s="18"/>
      <c r="ML263" s="18"/>
      <c r="MM263" s="18"/>
      <c r="MN263" s="18"/>
      <c r="MO263" s="18"/>
      <c r="MP263" s="18"/>
      <c r="MQ263" s="18"/>
      <c r="MR263" s="18"/>
      <c r="MS263" s="18"/>
      <c r="MT263" s="18"/>
      <c r="MU263" s="18"/>
      <c r="MV263" s="18"/>
      <c r="MW263" s="18"/>
      <c r="MX263" s="18"/>
      <c r="MY263" s="18"/>
      <c r="MZ263" s="18"/>
      <c r="NA263" s="18"/>
      <c r="NB263" s="18"/>
      <c r="NC263" s="18"/>
      <c r="ND263" s="18"/>
      <c r="NE263" s="18"/>
      <c r="NF263" s="18"/>
      <c r="NG263" s="18"/>
      <c r="NH263" s="18"/>
      <c r="NI263" s="18"/>
      <c r="NJ263" s="18"/>
      <c r="NK263" s="18"/>
      <c r="NL263" s="18"/>
      <c r="NM263" s="18"/>
      <c r="NN263" s="18"/>
      <c r="NO263" s="18"/>
      <c r="NP263" s="18"/>
      <c r="NQ263" s="18"/>
      <c r="NR263" s="18"/>
      <c r="NS263" s="18"/>
      <c r="NT263" s="18"/>
      <c r="NU263" s="18"/>
      <c r="NV263" s="18"/>
      <c r="NW263" s="18"/>
      <c r="NX263" s="18"/>
      <c r="NY263" s="18"/>
      <c r="NZ263" s="18"/>
      <c r="OA263" s="18"/>
      <c r="OB263" s="18"/>
      <c r="OC263" s="18"/>
      <c r="OD263" s="18"/>
      <c r="OE263" s="18"/>
      <c r="OF263" s="18"/>
      <c r="OG263" s="18"/>
      <c r="OH263" s="18"/>
      <c r="OI263" s="18"/>
      <c r="OJ263" s="18"/>
      <c r="OK263" s="18"/>
      <c r="OL263" s="18"/>
      <c r="OM263" s="18"/>
      <c r="ON263" s="18"/>
      <c r="OO263" s="18"/>
      <c r="OP263" s="18"/>
      <c r="OQ263" s="18"/>
      <c r="OR263" s="18"/>
      <c r="OS263" s="18"/>
      <c r="OT263" s="18"/>
      <c r="OU263" s="18"/>
      <c r="OV263" s="18"/>
      <c r="OW263" s="18"/>
      <c r="OX263" s="18"/>
      <c r="OY263" s="18"/>
      <c r="OZ263" s="18"/>
      <c r="PA263" s="18"/>
      <c r="PB263" s="18"/>
      <c r="PC263" s="18"/>
      <c r="PD263" s="18"/>
      <c r="PE263" s="18"/>
      <c r="PF263" s="18"/>
      <c r="PG263" s="18"/>
      <c r="PH263" s="18"/>
      <c r="PI263" s="18"/>
      <c r="PJ263" s="18"/>
      <c r="PK263" s="18"/>
      <c r="PL263" s="18"/>
      <c r="PM263" s="18"/>
      <c r="PN263" s="18"/>
      <c r="PO263" s="18"/>
      <c r="PP263" s="18"/>
      <c r="PQ263" s="18"/>
      <c r="PR263" s="18"/>
      <c r="PS263" s="18"/>
      <c r="PT263" s="18"/>
      <c r="PU263" s="18"/>
      <c r="PV263" s="18"/>
      <c r="PW263" s="18"/>
      <c r="PX263" s="18"/>
      <c r="PY263" s="18"/>
      <c r="PZ263" s="18"/>
      <c r="QA263" s="18"/>
      <c r="QB263" s="18"/>
      <c r="QC263" s="18"/>
      <c r="QD263" s="18"/>
      <c r="QE263" s="18"/>
      <c r="QF263" s="18"/>
      <c r="QG263" s="18"/>
      <c r="QH263" s="18"/>
      <c r="QI263" s="18"/>
      <c r="QJ263" s="18"/>
      <c r="QK263" s="18"/>
      <c r="QL263" s="18"/>
      <c r="QM263" s="18"/>
      <c r="QN263" s="18"/>
      <c r="QO263" s="18"/>
      <c r="QP263" s="18"/>
      <c r="QQ263" s="18"/>
      <c r="QR263" s="18"/>
      <c r="QS263" s="18"/>
      <c r="QT263" s="18"/>
      <c r="QU263" s="18"/>
      <c r="QV263" s="18"/>
      <c r="QW263" s="18"/>
      <c r="QX263" s="18"/>
      <c r="QY263" s="18"/>
      <c r="QZ263" s="18"/>
      <c r="RA263" s="18"/>
      <c r="RB263" s="18"/>
      <c r="RC263" s="18"/>
      <c r="RD263" s="18"/>
      <c r="RE263" s="18"/>
      <c r="RF263" s="18"/>
      <c r="RG263" s="18"/>
      <c r="RH263" s="18"/>
      <c r="RI263" s="18"/>
      <c r="RJ263" s="18"/>
      <c r="RK263" s="18"/>
      <c r="RL263" s="18"/>
      <c r="RM263" s="18"/>
      <c r="RN263" s="18"/>
      <c r="RO263" s="18"/>
      <c r="RP263" s="18"/>
      <c r="RQ263" s="18"/>
      <c r="RR263" s="18"/>
      <c r="RS263" s="18"/>
      <c r="RT263" s="18"/>
      <c r="RU263" s="18"/>
      <c r="RV263" s="18"/>
      <c r="RW263" s="18"/>
      <c r="RX263" s="18"/>
      <c r="RY263" s="18"/>
      <c r="RZ263" s="18"/>
      <c r="SA263" s="18"/>
      <c r="SB263" s="18"/>
      <c r="SC263" s="18"/>
      <c r="SD263" s="18"/>
      <c r="SE263" s="18"/>
      <c r="SF263" s="18"/>
      <c r="SG263" s="18"/>
      <c r="SH263" s="18"/>
      <c r="SI263" s="18"/>
      <c r="SJ263" s="18"/>
      <c r="SK263" s="18"/>
      <c r="SL263" s="18"/>
      <c r="SM263" s="18"/>
      <c r="SN263" s="18"/>
      <c r="SO263" s="18"/>
      <c r="SP263" s="18"/>
      <c r="SQ263" s="18"/>
      <c r="SR263" s="18"/>
      <c r="SS263" s="18"/>
      <c r="ST263" s="18"/>
      <c r="SU263" s="18"/>
      <c r="SV263" s="18"/>
      <c r="SW263" s="18"/>
      <c r="SX263" s="18"/>
      <c r="SY263" s="18"/>
      <c r="SZ263" s="18"/>
      <c r="TA263" s="18"/>
      <c r="TB263" s="18"/>
      <c r="TC263" s="18"/>
      <c r="TD263" s="18"/>
      <c r="TE263" s="18"/>
      <c r="TF263" s="18"/>
      <c r="TG263" s="18"/>
      <c r="TH263" s="18"/>
      <c r="TI263" s="18"/>
      <c r="TJ263" s="18"/>
      <c r="TK263" s="18"/>
      <c r="TL263" s="18"/>
      <c r="TM263" s="18"/>
      <c r="TN263" s="18"/>
      <c r="TO263" s="18"/>
      <c r="TP263" s="18"/>
      <c r="TQ263" s="18"/>
      <c r="TR263" s="18"/>
      <c r="TS263" s="18"/>
      <c r="TT263" s="18"/>
      <c r="TU263" s="18"/>
      <c r="TV263" s="18"/>
      <c r="TW263" s="18"/>
      <c r="TX263" s="18"/>
      <c r="TY263" s="18"/>
      <c r="TZ263" s="18"/>
      <c r="UA263" s="18"/>
      <c r="UB263" s="18"/>
      <c r="UC263" s="18"/>
      <c r="UD263" s="18"/>
      <c r="UE263" s="18"/>
      <c r="UF263" s="18"/>
      <c r="UG263" s="18"/>
      <c r="UH263" s="18"/>
      <c r="UI263" s="18"/>
      <c r="UJ263" s="18"/>
      <c r="UK263" s="18"/>
      <c r="UL263" s="18"/>
      <c r="UM263" s="18"/>
      <c r="UN263" s="18"/>
      <c r="UO263" s="18"/>
      <c r="UP263" s="18"/>
      <c r="UQ263" s="18"/>
      <c r="UR263" s="18"/>
      <c r="US263" s="18"/>
      <c r="UT263" s="18"/>
      <c r="UU263" s="18"/>
      <c r="UV263" s="18"/>
      <c r="UW263" s="18"/>
      <c r="UX263" s="18"/>
      <c r="UY263" s="18"/>
      <c r="UZ263" s="18"/>
      <c r="VA263" s="18"/>
      <c r="VB263" s="18"/>
      <c r="VC263" s="18"/>
      <c r="VD263" s="18"/>
      <c r="VE263" s="18"/>
      <c r="VF263" s="18"/>
      <c r="VG263" s="18"/>
      <c r="VH263" s="18"/>
      <c r="VI263" s="18"/>
      <c r="VJ263" s="18"/>
      <c r="VK263" s="18"/>
      <c r="VL263" s="18"/>
      <c r="VM263" s="18"/>
      <c r="VN263" s="18"/>
      <c r="VO263" s="18"/>
      <c r="VP263" s="18"/>
      <c r="VQ263" s="18"/>
      <c r="VR263" s="18"/>
      <c r="VS263" s="18"/>
      <c r="VT263" s="18"/>
      <c r="VU263" s="18"/>
      <c r="VV263" s="18"/>
      <c r="VW263" s="18"/>
      <c r="VX263" s="18"/>
      <c r="VY263" s="18"/>
      <c r="VZ263" s="18"/>
      <c r="WA263" s="18"/>
      <c r="WB263" s="18"/>
      <c r="WC263" s="18"/>
      <c r="WD263" s="18"/>
      <c r="WE263" s="18"/>
      <c r="WF263" s="18"/>
      <c r="WG263" s="18"/>
      <c r="WH263" s="18"/>
      <c r="WI263" s="18"/>
      <c r="WJ263" s="18"/>
      <c r="WK263" s="18"/>
      <c r="WL263" s="18"/>
      <c r="WM263" s="18"/>
      <c r="WN263" s="18"/>
      <c r="WO263" s="18"/>
      <c r="WP263" s="18"/>
      <c r="WQ263" s="18"/>
      <c r="WR263" s="18"/>
      <c r="WS263" s="18"/>
      <c r="WT263" s="18"/>
      <c r="WU263" s="18"/>
      <c r="WV263" s="18"/>
      <c r="WW263" s="18"/>
      <c r="WX263" s="18"/>
      <c r="WY263" s="18"/>
      <c r="WZ263" s="18"/>
      <c r="XA263" s="18"/>
      <c r="XB263" s="18"/>
      <c r="XC263" s="18"/>
      <c r="XD263" s="18"/>
      <c r="XE263" s="18"/>
      <c r="XF263" s="18"/>
      <c r="XG263" s="18"/>
      <c r="XH263" s="18"/>
      <c r="XI263" s="18"/>
      <c r="XJ263" s="18"/>
      <c r="XK263" s="18"/>
      <c r="XL263" s="18"/>
      <c r="XM263" s="18"/>
      <c r="XN263" s="18"/>
      <c r="XO263" s="18"/>
      <c r="XP263" s="18"/>
      <c r="XQ263" s="18"/>
      <c r="XR263" s="18"/>
      <c r="XS263" s="18"/>
      <c r="XT263" s="18"/>
      <c r="XU263" s="18"/>
      <c r="XV263" s="18"/>
      <c r="XW263" s="18"/>
      <c r="XX263" s="18"/>
      <c r="XY263" s="18"/>
      <c r="XZ263" s="18"/>
      <c r="YA263" s="18"/>
      <c r="YB263" s="18"/>
      <c r="YC263" s="18"/>
      <c r="YD263" s="18"/>
      <c r="YE263" s="18"/>
      <c r="YF263" s="18"/>
      <c r="YG263" s="18"/>
      <c r="YH263" s="18"/>
      <c r="YI263" s="18"/>
      <c r="YJ263" s="18"/>
      <c r="YK263" s="18"/>
      <c r="YL263" s="18"/>
      <c r="YM263" s="18"/>
      <c r="YN263" s="18"/>
      <c r="YO263" s="18"/>
      <c r="YP263" s="18"/>
      <c r="YQ263" s="18"/>
      <c r="YR263" s="18"/>
      <c r="YS263" s="18"/>
      <c r="YT263" s="18"/>
      <c r="YU263" s="18"/>
      <c r="YV263" s="18"/>
      <c r="YW263" s="18"/>
      <c r="YX263" s="18"/>
      <c r="YY263" s="18"/>
      <c r="YZ263" s="18"/>
      <c r="ZA263" s="18"/>
      <c r="ZB263" s="18"/>
      <c r="ZC263" s="18"/>
      <c r="ZD263" s="18"/>
      <c r="ZE263" s="18"/>
      <c r="ZF263" s="18"/>
      <c r="ZG263" s="18"/>
      <c r="ZH263" s="18"/>
      <c r="ZI263" s="18"/>
      <c r="ZJ263" s="18"/>
      <c r="ZK263" s="18"/>
      <c r="ZL263" s="18"/>
      <c r="ZM263" s="18"/>
      <c r="ZN263" s="18"/>
      <c r="ZO263" s="18"/>
      <c r="ZP263" s="18"/>
      <c r="ZQ263" s="18"/>
      <c r="ZR263" s="18"/>
      <c r="ZS263" s="18"/>
      <c r="ZT263" s="18"/>
      <c r="ZU263" s="18"/>
      <c r="ZV263" s="18"/>
      <c r="ZW263" s="18"/>
      <c r="ZX263" s="18"/>
      <c r="ZY263" s="18"/>
      <c r="ZZ263" s="18"/>
      <c r="AAA263" s="18"/>
      <c r="AAB263" s="18"/>
      <c r="AAC263" s="18"/>
      <c r="AAD263" s="18"/>
      <c r="AAE263" s="18"/>
      <c r="AAF263" s="18"/>
      <c r="AAG263" s="18"/>
      <c r="AAH263" s="18"/>
      <c r="AAI263" s="18"/>
      <c r="AAJ263" s="18"/>
      <c r="AAK263" s="18"/>
      <c r="AAL263" s="18"/>
      <c r="AAM263" s="18"/>
      <c r="AAN263" s="18"/>
      <c r="AAO263" s="18"/>
      <c r="AAP263" s="18"/>
      <c r="AAQ263" s="18"/>
      <c r="AAR263" s="18"/>
      <c r="AAS263" s="18"/>
      <c r="AAT263" s="18"/>
      <c r="AAU263" s="18"/>
      <c r="AAV263" s="18"/>
      <c r="AAW263" s="18"/>
      <c r="AAX263" s="18"/>
      <c r="AAY263" s="18"/>
      <c r="AAZ263" s="18"/>
      <c r="ABA263" s="18"/>
      <c r="ABB263" s="18"/>
      <c r="ABC263" s="18"/>
      <c r="ABD263" s="18"/>
      <c r="ABE263" s="18"/>
      <c r="ABF263" s="18"/>
      <c r="ABG263" s="18"/>
      <c r="ABH263" s="18"/>
      <c r="ABI263" s="18"/>
      <c r="ABJ263" s="18"/>
      <c r="ABK263" s="18"/>
      <c r="ABL263" s="18"/>
      <c r="ABM263" s="18"/>
      <c r="ABN263" s="18"/>
      <c r="ABO263" s="18"/>
      <c r="ABP263" s="18"/>
      <c r="ABQ263" s="18"/>
      <c r="ABR263" s="18"/>
      <c r="ABS263" s="18"/>
      <c r="ABT263" s="18"/>
      <c r="ABU263" s="18"/>
      <c r="ABV263" s="18"/>
      <c r="ABW263" s="18"/>
      <c r="ABX263" s="18"/>
      <c r="ABY263" s="18"/>
      <c r="ABZ263" s="18"/>
      <c r="ACA263" s="18"/>
      <c r="ACB263" s="18"/>
      <c r="ACC263" s="18"/>
      <c r="ACD263" s="18"/>
      <c r="ACE263" s="18"/>
      <c r="ACF263" s="18"/>
      <c r="ACG263" s="18"/>
      <c r="ACH263" s="18"/>
      <c r="ACI263" s="18"/>
      <c r="ACJ263" s="18"/>
      <c r="ACK263" s="18"/>
      <c r="ACL263" s="18"/>
      <c r="ACM263" s="18"/>
      <c r="ACN263" s="18"/>
      <c r="ACO263" s="18"/>
      <c r="ACP263" s="18"/>
      <c r="ACQ263" s="18"/>
      <c r="ACR263" s="18"/>
      <c r="ACS263" s="18"/>
      <c r="ACT263" s="18"/>
      <c r="ACU263" s="18"/>
      <c r="ACV263" s="18"/>
      <c r="ACW263" s="18"/>
      <c r="ACX263" s="18"/>
      <c r="ACY263" s="18"/>
      <c r="ACZ263" s="18"/>
      <c r="ADA263" s="18"/>
      <c r="ADB263" s="18"/>
      <c r="ADC263" s="18"/>
      <c r="ADD263" s="18"/>
      <c r="ADE263" s="18"/>
      <c r="ADF263" s="18"/>
      <c r="ADG263" s="18"/>
      <c r="ADH263" s="18"/>
      <c r="ADI263" s="18"/>
      <c r="ADJ263" s="18"/>
      <c r="ADK263" s="18"/>
      <c r="ADL263" s="18"/>
      <c r="ADM263" s="18"/>
      <c r="ADN263" s="18"/>
      <c r="ADO263" s="18"/>
      <c r="ADP263" s="18"/>
      <c r="ADQ263" s="18"/>
      <c r="ADR263" s="18"/>
      <c r="ADS263" s="18"/>
      <c r="ADT263" s="18"/>
      <c r="ADU263" s="18"/>
      <c r="ADV263" s="18"/>
      <c r="ADW263" s="18"/>
      <c r="ADX263" s="18"/>
      <c r="ADY263" s="18"/>
      <c r="ADZ263" s="18"/>
      <c r="AEA263" s="18"/>
      <c r="AEB263" s="18"/>
      <c r="AEC263" s="18"/>
      <c r="AED263" s="18"/>
      <c r="AEE263" s="18"/>
      <c r="AEF263" s="18"/>
      <c r="AEG263" s="18"/>
      <c r="AEH263" s="18"/>
      <c r="AEI263" s="18"/>
      <c r="AEJ263" s="18"/>
      <c r="AEK263" s="18"/>
      <c r="AEL263" s="18"/>
      <c r="AEM263" s="18"/>
      <c r="AEN263" s="18"/>
      <c r="AEO263" s="18"/>
      <c r="AEP263" s="18"/>
      <c r="AEQ263" s="18"/>
      <c r="AER263" s="18"/>
      <c r="AES263" s="18"/>
      <c r="AET263" s="18"/>
      <c r="AEU263" s="18"/>
      <c r="AEV263" s="18"/>
      <c r="AEW263" s="18"/>
      <c r="AEX263" s="18"/>
      <c r="AEY263" s="18"/>
      <c r="AEZ263" s="18"/>
      <c r="AFA263" s="18"/>
      <c r="AFB263" s="18"/>
      <c r="AFC263" s="18"/>
      <c r="AFD263" s="18"/>
      <c r="AFE263" s="18"/>
      <c r="AFF263" s="18"/>
      <c r="AFG263" s="18"/>
      <c r="AFH263" s="18"/>
      <c r="AFI263" s="18"/>
      <c r="AFJ263" s="18"/>
      <c r="AFK263" s="18"/>
      <c r="AFL263" s="18"/>
      <c r="AFM263" s="18"/>
      <c r="AFN263" s="18"/>
      <c r="AFO263" s="18"/>
      <c r="AFP263" s="18"/>
      <c r="AFQ263" s="18"/>
      <c r="AFR263" s="18"/>
      <c r="AFS263" s="18"/>
      <c r="AFT263" s="18"/>
      <c r="AFU263" s="18"/>
      <c r="AFV263" s="18"/>
      <c r="AFW263" s="18"/>
      <c r="AFX263" s="18"/>
      <c r="AFY263" s="18"/>
      <c r="AFZ263" s="18"/>
      <c r="AGA263" s="18"/>
      <c r="AGB263" s="18"/>
      <c r="AGC263" s="18"/>
      <c r="AGD263" s="18"/>
      <c r="AGE263" s="18"/>
      <c r="AGF263" s="18"/>
      <c r="AGG263" s="18"/>
      <c r="AGH263" s="18"/>
      <c r="AGI263" s="18"/>
      <c r="AGJ263" s="18"/>
      <c r="AGK263" s="18"/>
      <c r="AGL263" s="18"/>
      <c r="AGM263" s="18"/>
      <c r="AGN263" s="18"/>
      <c r="AGO263" s="18"/>
      <c r="AGP263" s="18"/>
      <c r="AGQ263" s="18"/>
      <c r="AGR263" s="18"/>
      <c r="AGS263" s="18"/>
      <c r="AGT263" s="18"/>
      <c r="AGU263" s="18"/>
      <c r="AGV263" s="18"/>
      <c r="AGW263" s="18"/>
      <c r="AGX263" s="18"/>
      <c r="AGY263" s="18"/>
      <c r="AGZ263" s="18"/>
      <c r="AHA263" s="18"/>
      <c r="AHB263" s="18"/>
      <c r="AHC263" s="18"/>
      <c r="AHD263" s="18"/>
      <c r="AHE263" s="18"/>
      <c r="AHF263" s="18"/>
      <c r="AHG263" s="18"/>
      <c r="AHH263" s="18"/>
      <c r="AHI263" s="18"/>
      <c r="AHJ263" s="18"/>
      <c r="AHK263" s="18"/>
      <c r="AHL263" s="18"/>
      <c r="AHM263" s="18"/>
      <c r="AHN263" s="18"/>
      <c r="AHO263" s="18"/>
      <c r="AHP263" s="18"/>
      <c r="AHQ263" s="18"/>
      <c r="AHR263" s="18"/>
      <c r="AHS263" s="18"/>
      <c r="AHT263" s="18"/>
      <c r="AHU263" s="18"/>
      <c r="AHV263" s="18"/>
      <c r="AHW263" s="18"/>
      <c r="AHX263" s="18"/>
      <c r="AHY263" s="18"/>
      <c r="AHZ263" s="18"/>
      <c r="AIA263" s="18"/>
      <c r="AIB263" s="18"/>
      <c r="AIC263" s="18"/>
      <c r="AID263" s="18"/>
      <c r="AIE263" s="18"/>
      <c r="AIF263" s="18"/>
      <c r="AIG263" s="18"/>
      <c r="AIH263" s="18"/>
      <c r="AII263" s="18"/>
      <c r="AIJ263" s="18"/>
      <c r="AIK263" s="18"/>
      <c r="AIL263" s="18"/>
      <c r="AIM263" s="18"/>
      <c r="AIN263" s="18"/>
      <c r="AIO263" s="18"/>
      <c r="AIP263" s="18"/>
      <c r="AIQ263" s="18"/>
      <c r="AIR263" s="18"/>
      <c r="AIS263" s="18"/>
      <c r="AIT263" s="18"/>
      <c r="AIU263" s="18"/>
      <c r="AIV263" s="18"/>
      <c r="AIW263" s="18"/>
      <c r="AIX263" s="18"/>
      <c r="AIY263" s="18"/>
      <c r="AIZ263" s="18"/>
      <c r="AJA263" s="18"/>
      <c r="AJB263" s="18"/>
      <c r="AJC263" s="18"/>
      <c r="AJD263" s="18"/>
      <c r="AJE263" s="18"/>
      <c r="AJF263" s="18"/>
      <c r="AJG263" s="18"/>
      <c r="AJH263" s="18"/>
      <c r="AJI263" s="18"/>
      <c r="AJJ263" s="18"/>
      <c r="AJK263" s="18"/>
      <c r="AJL263" s="18"/>
      <c r="AJM263" s="18"/>
      <c r="AJN263" s="18"/>
      <c r="AJO263" s="18"/>
      <c r="AJP263" s="18"/>
      <c r="AJQ263" s="18"/>
      <c r="AJR263" s="18"/>
      <c r="AJS263" s="18"/>
      <c r="AJT263" s="18"/>
      <c r="AJU263" s="18"/>
      <c r="AJV263" s="18"/>
      <c r="AJW263" s="18"/>
      <c r="AJX263" s="18"/>
      <c r="AJY263" s="18"/>
      <c r="AJZ263" s="18"/>
      <c r="AKA263" s="18"/>
      <c r="AKB263" s="18"/>
      <c r="AKC263" s="18"/>
      <c r="AKD263" s="18"/>
      <c r="AKE263" s="18"/>
      <c r="AKF263" s="18"/>
      <c r="AKG263" s="18"/>
      <c r="AKH263" s="18"/>
      <c r="AKI263" s="18"/>
      <c r="AKJ263" s="18"/>
      <c r="AKK263" s="18"/>
      <c r="AKL263" s="18"/>
      <c r="AKM263" s="18"/>
      <c r="AKN263" s="18"/>
      <c r="AKO263" s="18"/>
      <c r="AKP263" s="18"/>
      <c r="AKQ263" s="18"/>
      <c r="AKR263" s="18"/>
      <c r="AKS263" s="18"/>
      <c r="AKT263" s="18"/>
      <c r="AKU263" s="18"/>
      <c r="AKV263" s="18"/>
      <c r="AKW263" s="18"/>
      <c r="AKX263" s="18"/>
      <c r="AKY263" s="18"/>
      <c r="AKZ263" s="18"/>
      <c r="ALA263" s="18"/>
      <c r="ALB263" s="18"/>
      <c r="ALC263" s="18"/>
      <c r="ALD263" s="18"/>
      <c r="ALE263" s="18"/>
      <c r="ALF263" s="18"/>
      <c r="ALG263" s="18"/>
      <c r="ALH263" s="18"/>
      <c r="ALI263" s="18"/>
      <c r="ALJ263" s="18"/>
      <c r="ALK263" s="18"/>
      <c r="ALL263" s="18"/>
      <c r="ALM263" s="18"/>
      <c r="ALN263" s="18"/>
      <c r="ALO263" s="18"/>
      <c r="ALP263" s="18"/>
      <c r="ALQ263" s="18"/>
      <c r="ALR263" s="18"/>
      <c r="ALS263" s="18"/>
      <c r="ALT263" s="18"/>
      <c r="ALU263" s="18"/>
      <c r="ALV263" s="18"/>
      <c r="ALW263" s="18"/>
      <c r="ALX263" s="18"/>
      <c r="ALY263" s="18"/>
      <c r="ALZ263" s="18"/>
      <c r="AMA263" s="18"/>
      <c r="AMB263" s="18"/>
      <c r="AMC263" s="18"/>
      <c r="AMD263" s="18"/>
      <c r="AME263" s="18"/>
      <c r="AMF263" s="18"/>
      <c r="AMG263" s="18"/>
    </row>
    <row r="264" spans="1:1021" s="3" customFormat="1" ht="15" customHeight="1">
      <c r="A264" s="10">
        <v>247</v>
      </c>
      <c r="B264" s="55" t="s">
        <v>206</v>
      </c>
      <c r="C264" s="42" t="s">
        <v>19</v>
      </c>
      <c r="D264" s="43"/>
      <c r="E264" s="35" t="s">
        <v>207</v>
      </c>
      <c r="F264" s="57"/>
      <c r="G264" s="17" t="s">
        <v>22</v>
      </c>
      <c r="H264" s="199"/>
      <c r="I264" s="200"/>
      <c r="J264" s="200"/>
      <c r="K264" s="200"/>
      <c r="L264" s="200"/>
      <c r="M264" s="87">
        <f>K264-L264</f>
        <v>0</v>
      </c>
      <c r="N264" s="200"/>
      <c r="O264" s="200"/>
      <c r="P264" s="200"/>
      <c r="Q264" s="90">
        <f>O264-P264</f>
        <v>0</v>
      </c>
      <c r="R264" s="20"/>
      <c r="S264" s="20"/>
      <c r="T264" s="18"/>
      <c r="U264" s="20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8"/>
      <c r="ALB264" s="18"/>
      <c r="ALC264" s="18"/>
      <c r="ALD264" s="18"/>
      <c r="ALE264" s="18"/>
      <c r="ALF264" s="18"/>
      <c r="ALG264" s="18"/>
      <c r="ALH264" s="18"/>
      <c r="ALI264" s="18"/>
      <c r="ALJ264" s="18"/>
      <c r="ALK264" s="18"/>
      <c r="ALL264" s="18"/>
      <c r="ALM264" s="18"/>
      <c r="ALN264" s="18"/>
      <c r="ALO264" s="18"/>
      <c r="ALP264" s="18"/>
      <c r="ALQ264" s="18"/>
      <c r="ALR264" s="18"/>
      <c r="ALS264" s="18"/>
      <c r="ALT264" s="18"/>
      <c r="ALU264" s="18"/>
      <c r="ALV264" s="18"/>
      <c r="ALW264" s="18"/>
      <c r="ALX264" s="18"/>
      <c r="ALY264" s="18"/>
      <c r="ALZ264" s="18"/>
      <c r="AMA264" s="18"/>
      <c r="AMB264" s="18"/>
      <c r="AMC264" s="18"/>
      <c r="AMD264" s="18"/>
      <c r="AME264" s="18"/>
      <c r="AMF264" s="18"/>
      <c r="AMG264" s="18"/>
    </row>
    <row r="265" spans="1:1021" s="3" customFormat="1" ht="15" hidden="1" customHeight="1">
      <c r="A265" s="10">
        <v>248</v>
      </c>
      <c r="B265" s="21" t="s">
        <v>206</v>
      </c>
      <c r="C265" s="42" t="s">
        <v>19</v>
      </c>
      <c r="D265" s="43"/>
      <c r="E265" s="35" t="s">
        <v>207</v>
      </c>
      <c r="F265" s="52"/>
      <c r="G265" s="19" t="s">
        <v>25</v>
      </c>
      <c r="H265" s="167"/>
      <c r="I265" s="84"/>
      <c r="J265" s="84"/>
      <c r="K265" s="84"/>
      <c r="L265" s="84"/>
      <c r="M265" s="84"/>
      <c r="N265" s="198"/>
      <c r="O265" s="198"/>
      <c r="P265" s="198"/>
      <c r="Q265" s="84"/>
    </row>
    <row r="266" spans="1:1021" s="3" customFormat="1" ht="15" customHeight="1">
      <c r="A266" s="10">
        <v>249</v>
      </c>
      <c r="B266" s="21" t="s">
        <v>208</v>
      </c>
      <c r="C266" s="14" t="s">
        <v>19</v>
      </c>
      <c r="D266" s="10"/>
      <c r="E266" s="21" t="s">
        <v>147</v>
      </c>
      <c r="F266" s="23"/>
      <c r="G266" s="19" t="s">
        <v>22</v>
      </c>
      <c r="H266" s="92">
        <v>1</v>
      </c>
      <c r="I266" s="87"/>
      <c r="J266" s="87"/>
      <c r="K266" s="87"/>
      <c r="L266" s="87"/>
      <c r="M266" s="87">
        <f t="shared" ref="M266:M268" si="55">K266-L266</f>
        <v>0</v>
      </c>
      <c r="N266" s="87"/>
      <c r="O266" s="87"/>
      <c r="P266" s="87"/>
      <c r="Q266" s="90">
        <f t="shared" ref="Q266:Q268" si="56">O266-P266</f>
        <v>0</v>
      </c>
      <c r="R266" s="20"/>
      <c r="S266" s="20"/>
      <c r="U266" s="20"/>
    </row>
    <row r="267" spans="1:1021" s="3" customFormat="1" ht="15" customHeight="1">
      <c r="A267" s="10">
        <v>250</v>
      </c>
      <c r="B267" s="21" t="s">
        <v>209</v>
      </c>
      <c r="C267" s="14" t="s">
        <v>19</v>
      </c>
      <c r="D267" s="10"/>
      <c r="E267" s="21" t="s">
        <v>24</v>
      </c>
      <c r="F267" s="23"/>
      <c r="G267" s="19" t="s">
        <v>22</v>
      </c>
      <c r="H267" s="92"/>
      <c r="I267" s="87"/>
      <c r="J267" s="87"/>
      <c r="K267" s="87"/>
      <c r="L267" s="87"/>
      <c r="M267" s="87">
        <f t="shared" si="55"/>
        <v>0</v>
      </c>
      <c r="N267" s="87"/>
      <c r="O267" s="87"/>
      <c r="P267" s="87"/>
      <c r="Q267" s="90">
        <f t="shared" si="56"/>
        <v>0</v>
      </c>
      <c r="R267" s="20"/>
      <c r="S267" s="20"/>
      <c r="U267" s="20"/>
    </row>
    <row r="268" spans="1:1021" s="3" customFormat="1" ht="15" customHeight="1">
      <c r="A268" s="10">
        <v>251</v>
      </c>
      <c r="B268" s="21" t="s">
        <v>210</v>
      </c>
      <c r="C268" s="14" t="s">
        <v>19</v>
      </c>
      <c r="D268" s="10"/>
      <c r="E268" s="21" t="s">
        <v>24</v>
      </c>
      <c r="F268" s="23"/>
      <c r="G268" s="19" t="s">
        <v>22</v>
      </c>
      <c r="H268" s="92">
        <v>3</v>
      </c>
      <c r="I268" s="87"/>
      <c r="J268" s="87"/>
      <c r="K268" s="90"/>
      <c r="L268" s="90"/>
      <c r="M268" s="87">
        <f t="shared" si="55"/>
        <v>0</v>
      </c>
      <c r="N268" s="146"/>
      <c r="O268" s="201"/>
      <c r="P268" s="201"/>
      <c r="Q268" s="90">
        <f t="shared" si="56"/>
        <v>0</v>
      </c>
      <c r="R268" s="20"/>
      <c r="S268" s="20"/>
      <c r="U268" s="20"/>
    </row>
    <row r="269" spans="1:1021" s="3" customFormat="1" ht="15" hidden="1" customHeight="1">
      <c r="A269" s="10"/>
      <c r="B269" s="21" t="s">
        <v>243</v>
      </c>
      <c r="C269" s="14"/>
      <c r="D269" s="10"/>
      <c r="E269" s="21"/>
      <c r="F269" s="23"/>
      <c r="G269" s="19" t="s">
        <v>25</v>
      </c>
      <c r="H269" s="116">
        <v>2</v>
      </c>
      <c r="I269" s="117"/>
      <c r="J269" s="117"/>
      <c r="K269" s="119"/>
      <c r="L269" s="119"/>
      <c r="M269" s="117"/>
      <c r="N269" s="140"/>
      <c r="O269" s="156"/>
      <c r="P269" s="201"/>
      <c r="Q269" s="119"/>
      <c r="R269" s="20"/>
      <c r="S269" s="20"/>
      <c r="U269" s="20"/>
    </row>
    <row r="270" spans="1:1021" s="3" customFormat="1" ht="15" hidden="1" customHeight="1">
      <c r="A270" s="10">
        <v>252</v>
      </c>
      <c r="B270" s="21" t="s">
        <v>210</v>
      </c>
      <c r="C270" s="14" t="s">
        <v>19</v>
      </c>
      <c r="D270" s="10"/>
      <c r="E270" s="21" t="s">
        <v>24</v>
      </c>
      <c r="F270" s="22"/>
      <c r="G270" s="19" t="s">
        <v>25</v>
      </c>
      <c r="H270" s="96"/>
      <c r="I270" s="97"/>
      <c r="J270" s="97"/>
      <c r="K270" s="97"/>
      <c r="L270" s="97"/>
      <c r="M270" s="97"/>
      <c r="N270" s="178"/>
      <c r="O270" s="121"/>
      <c r="P270" s="104"/>
      <c r="Q270" s="97"/>
    </row>
    <row r="271" spans="1:1021" s="3" customFormat="1" ht="15" hidden="1" customHeight="1">
      <c r="A271" s="10">
        <v>253</v>
      </c>
      <c r="B271" s="21" t="s">
        <v>211</v>
      </c>
      <c r="C271" s="14" t="s">
        <v>19</v>
      </c>
      <c r="D271" s="10"/>
      <c r="E271" s="21"/>
      <c r="F271" s="22"/>
      <c r="G271" s="19" t="s">
        <v>21</v>
      </c>
      <c r="H271" s="80"/>
      <c r="I271" s="115"/>
      <c r="J271" s="127"/>
      <c r="K271" s="143"/>
      <c r="L271" s="143"/>
      <c r="M271" s="127"/>
      <c r="N271" s="202"/>
      <c r="O271" s="203"/>
      <c r="P271" s="203"/>
      <c r="Q271" s="84"/>
    </row>
    <row r="272" spans="1:1021" s="3" customFormat="1" ht="15" customHeight="1">
      <c r="A272" s="10">
        <v>254</v>
      </c>
      <c r="B272" s="21" t="s">
        <v>212</v>
      </c>
      <c r="C272" s="14"/>
      <c r="D272" s="10"/>
      <c r="E272" s="21"/>
      <c r="F272" s="22"/>
      <c r="G272" s="19" t="s">
        <v>22</v>
      </c>
      <c r="H272" s="92">
        <v>4</v>
      </c>
      <c r="I272" s="165"/>
      <c r="J272" s="204"/>
      <c r="K272" s="204"/>
      <c r="L272" s="204"/>
      <c r="M272" s="87">
        <f t="shared" ref="M272:M275" si="57">K272-L272</f>
        <v>0</v>
      </c>
      <c r="N272" s="146"/>
      <c r="O272" s="201"/>
      <c r="P272" s="201"/>
      <c r="Q272" s="90">
        <f t="shared" ref="Q272:Q275" si="58">O272-P272</f>
        <v>0</v>
      </c>
      <c r="R272" s="20"/>
      <c r="S272" s="20"/>
      <c r="U272" s="20"/>
    </row>
    <row r="273" spans="1:21" s="3" customFormat="1" ht="15" customHeight="1">
      <c r="A273" s="10">
        <v>255</v>
      </c>
      <c r="B273" s="21" t="s">
        <v>213</v>
      </c>
      <c r="C273" s="14"/>
      <c r="D273" s="10"/>
      <c r="E273" s="21"/>
      <c r="F273" s="22"/>
      <c r="G273" s="19" t="s">
        <v>22</v>
      </c>
      <c r="H273" s="92"/>
      <c r="I273" s="205"/>
      <c r="J273" s="206"/>
      <c r="K273" s="204"/>
      <c r="L273" s="204"/>
      <c r="M273" s="87">
        <f t="shared" si="57"/>
        <v>0</v>
      </c>
      <c r="N273" s="146"/>
      <c r="O273" s="201"/>
      <c r="P273" s="201"/>
      <c r="Q273" s="90">
        <f t="shared" si="58"/>
        <v>0</v>
      </c>
      <c r="R273" s="20"/>
      <c r="S273" s="20"/>
      <c r="U273" s="20"/>
    </row>
    <row r="274" spans="1:21" s="3" customFormat="1" ht="15" customHeight="1">
      <c r="A274" s="10">
        <v>256</v>
      </c>
      <c r="B274" s="21" t="s">
        <v>214</v>
      </c>
      <c r="C274" s="14" t="s">
        <v>19</v>
      </c>
      <c r="D274" s="10"/>
      <c r="E274" s="21" t="s">
        <v>215</v>
      </c>
      <c r="F274" s="23"/>
      <c r="G274" s="19" t="s">
        <v>22</v>
      </c>
      <c r="H274" s="92">
        <v>1</v>
      </c>
      <c r="I274" s="87"/>
      <c r="J274" s="87"/>
      <c r="K274" s="87"/>
      <c r="L274" s="87"/>
      <c r="M274" s="87">
        <f t="shared" si="57"/>
        <v>0</v>
      </c>
      <c r="N274" s="87"/>
      <c r="O274" s="87"/>
      <c r="P274" s="87"/>
      <c r="Q274" s="90">
        <f t="shared" si="58"/>
        <v>0</v>
      </c>
      <c r="R274" s="20"/>
      <c r="S274" s="20"/>
      <c r="U274" s="20"/>
    </row>
    <row r="275" spans="1:21" s="3" customFormat="1" ht="15" customHeight="1">
      <c r="A275" s="10">
        <v>257</v>
      </c>
      <c r="B275" s="34" t="s">
        <v>216</v>
      </c>
      <c r="C275" s="14" t="s">
        <v>19</v>
      </c>
      <c r="D275" s="58"/>
      <c r="E275" s="21" t="s">
        <v>24</v>
      </c>
      <c r="F275" s="23"/>
      <c r="G275" s="19" t="s">
        <v>22</v>
      </c>
      <c r="H275" s="177"/>
      <c r="I275" s="87"/>
      <c r="J275" s="87"/>
      <c r="K275" s="87"/>
      <c r="L275" s="87"/>
      <c r="M275" s="87">
        <f t="shared" si="57"/>
        <v>0</v>
      </c>
      <c r="N275" s="87"/>
      <c r="O275" s="87"/>
      <c r="P275" s="87"/>
      <c r="Q275" s="90">
        <f t="shared" si="58"/>
        <v>0</v>
      </c>
      <c r="R275" s="20"/>
      <c r="S275" s="20"/>
      <c r="U275" s="20"/>
    </row>
    <row r="276" spans="1:21" s="3" customFormat="1" ht="15" hidden="1" customHeight="1">
      <c r="A276" s="10">
        <v>258</v>
      </c>
      <c r="B276" s="34" t="s">
        <v>212</v>
      </c>
      <c r="C276" s="14"/>
      <c r="D276" s="58"/>
      <c r="E276" s="21"/>
      <c r="F276" s="23"/>
      <c r="G276" s="19" t="s">
        <v>25</v>
      </c>
      <c r="H276" s="177">
        <v>2</v>
      </c>
      <c r="I276" s="87"/>
      <c r="J276" s="87"/>
      <c r="K276" s="87"/>
      <c r="L276" s="87"/>
      <c r="M276" s="87"/>
      <c r="N276" s="87"/>
      <c r="O276" s="87"/>
      <c r="P276" s="87"/>
      <c r="Q276" s="90"/>
      <c r="R276" s="18"/>
    </row>
    <row r="277" spans="1:21" s="3" customFormat="1" ht="15" hidden="1" customHeight="1">
      <c r="A277" s="10">
        <v>259</v>
      </c>
      <c r="B277" s="21" t="s">
        <v>216</v>
      </c>
      <c r="C277" s="14" t="s">
        <v>19</v>
      </c>
      <c r="D277" s="10"/>
      <c r="E277" s="21" t="s">
        <v>24</v>
      </c>
      <c r="F277" s="22"/>
      <c r="G277" s="19" t="s">
        <v>25</v>
      </c>
      <c r="H277" s="80"/>
      <c r="I277" s="84"/>
      <c r="J277" s="84"/>
      <c r="K277" s="84"/>
      <c r="L277" s="84"/>
      <c r="M277" s="84"/>
      <c r="N277" s="84"/>
      <c r="O277" s="84"/>
      <c r="P277" s="84"/>
      <c r="Q277" s="84"/>
      <c r="R277" s="18"/>
    </row>
    <row r="278" spans="1:21" s="3" customFormat="1" ht="15" customHeight="1">
      <c r="A278" s="10">
        <v>260</v>
      </c>
      <c r="B278" s="21" t="s">
        <v>217</v>
      </c>
      <c r="C278" s="14" t="s">
        <v>19</v>
      </c>
      <c r="D278" s="10"/>
      <c r="E278" s="21" t="s">
        <v>43</v>
      </c>
      <c r="F278" s="23"/>
      <c r="G278" s="19" t="s">
        <v>22</v>
      </c>
      <c r="H278" s="92">
        <v>2</v>
      </c>
      <c r="I278" s="87"/>
      <c r="J278" s="87"/>
      <c r="K278" s="87"/>
      <c r="L278" s="87"/>
      <c r="M278" s="87">
        <f>K278-L278</f>
        <v>0</v>
      </c>
      <c r="N278" s="87"/>
      <c r="O278" s="87"/>
      <c r="P278" s="87"/>
      <c r="Q278" s="90">
        <f>O278-P278</f>
        <v>0</v>
      </c>
      <c r="R278" s="20"/>
      <c r="S278" s="20"/>
      <c r="U278" s="20"/>
    </row>
    <row r="279" spans="1:21" s="3" customFormat="1" ht="15" hidden="1" customHeight="1">
      <c r="A279" s="10">
        <v>261</v>
      </c>
      <c r="B279" s="21" t="s">
        <v>217</v>
      </c>
      <c r="C279" s="14" t="s">
        <v>19</v>
      </c>
      <c r="D279" s="10"/>
      <c r="E279" s="21" t="s">
        <v>43</v>
      </c>
      <c r="F279" s="22"/>
      <c r="G279" s="19" t="s">
        <v>44</v>
      </c>
      <c r="H279" s="80"/>
      <c r="I279" s="105"/>
      <c r="J279" s="105"/>
      <c r="K279" s="104"/>
      <c r="L279" s="104"/>
      <c r="M279" s="105"/>
      <c r="N279" s="107"/>
      <c r="O279" s="105"/>
      <c r="P279" s="107"/>
      <c r="Q279" s="107"/>
      <c r="R279" s="18"/>
    </row>
    <row r="280" spans="1:21" s="3" customFormat="1" ht="15" hidden="1" customHeight="1">
      <c r="A280" s="10">
        <v>262</v>
      </c>
      <c r="B280" s="21" t="s">
        <v>218</v>
      </c>
      <c r="C280" s="14"/>
      <c r="D280" s="10"/>
      <c r="E280" s="21" t="s">
        <v>24</v>
      </c>
      <c r="F280" s="23"/>
      <c r="G280" s="19" t="s">
        <v>25</v>
      </c>
      <c r="H280" s="92"/>
      <c r="I280" s="87"/>
      <c r="J280" s="87"/>
      <c r="K280" s="90"/>
      <c r="L280" s="90"/>
      <c r="M280" s="87"/>
      <c r="N280" s="87"/>
      <c r="O280" s="93"/>
      <c r="P280" s="87"/>
      <c r="Q280" s="90"/>
    </row>
    <row r="281" spans="1:21" s="3" customFormat="1" ht="15" customHeight="1">
      <c r="A281" s="10">
        <v>263</v>
      </c>
      <c r="B281" s="21" t="s">
        <v>219</v>
      </c>
      <c r="C281" s="14" t="s">
        <v>19</v>
      </c>
      <c r="D281" s="10"/>
      <c r="E281" s="21" t="s">
        <v>24</v>
      </c>
      <c r="F281" s="23"/>
      <c r="G281" s="19" t="s">
        <v>22</v>
      </c>
      <c r="H281" s="92"/>
      <c r="I281" s="87"/>
      <c r="J281" s="87"/>
      <c r="K281" s="90"/>
      <c r="L281" s="90"/>
      <c r="M281" s="87">
        <f t="shared" ref="M281:M282" si="59">K281-L281</f>
        <v>0</v>
      </c>
      <c r="N281" s="146"/>
      <c r="O281" s="201"/>
      <c r="P281" s="201"/>
      <c r="Q281" s="90">
        <f t="shared" ref="Q281:Q282" si="60">O281-P281</f>
        <v>0</v>
      </c>
      <c r="R281" s="20"/>
      <c r="S281" s="20"/>
      <c r="U281" s="20"/>
    </row>
    <row r="282" spans="1:21" s="3" customFormat="1" ht="15" customHeight="1">
      <c r="A282" s="10">
        <v>264</v>
      </c>
      <c r="B282" s="21" t="s">
        <v>220</v>
      </c>
      <c r="C282" s="14" t="s">
        <v>19</v>
      </c>
      <c r="D282" s="10"/>
      <c r="E282" s="21" t="s">
        <v>221</v>
      </c>
      <c r="F282" s="22"/>
      <c r="G282" s="19" t="s">
        <v>22</v>
      </c>
      <c r="H282" s="92"/>
      <c r="I282" s="87"/>
      <c r="J282" s="87"/>
      <c r="K282" s="87"/>
      <c r="L282" s="87"/>
      <c r="M282" s="87">
        <f t="shared" si="59"/>
        <v>0</v>
      </c>
      <c r="N282" s="87"/>
      <c r="O282" s="90"/>
      <c r="P282" s="90"/>
      <c r="Q282" s="90">
        <f t="shared" si="60"/>
        <v>0</v>
      </c>
      <c r="R282" s="20"/>
      <c r="S282" s="20"/>
      <c r="U282" s="20"/>
    </row>
    <row r="283" spans="1:21" s="3" customFormat="1" ht="15" hidden="1" customHeight="1">
      <c r="A283" s="10">
        <v>265</v>
      </c>
      <c r="B283" s="21" t="s">
        <v>220</v>
      </c>
      <c r="C283" s="14" t="s">
        <v>19</v>
      </c>
      <c r="D283" s="10"/>
      <c r="E283" s="21" t="s">
        <v>221</v>
      </c>
      <c r="F283" s="59"/>
      <c r="G283" s="19" t="s">
        <v>47</v>
      </c>
      <c r="H283" s="80"/>
      <c r="I283" s="84"/>
      <c r="J283" s="84"/>
      <c r="K283" s="138"/>
      <c r="L283" s="138"/>
      <c r="M283" s="84"/>
      <c r="N283" s="84"/>
      <c r="O283" s="138">
        <v>2732.6</v>
      </c>
      <c r="P283" s="138">
        <v>2732.6</v>
      </c>
      <c r="Q283" s="138">
        <v>0</v>
      </c>
      <c r="R283" s="18"/>
    </row>
    <row r="284" spans="1:21" s="3" customFormat="1" ht="15" customHeight="1">
      <c r="A284" s="10">
        <v>266</v>
      </c>
      <c r="B284" s="21" t="s">
        <v>222</v>
      </c>
      <c r="C284" s="14" t="s">
        <v>19</v>
      </c>
      <c r="D284" s="10"/>
      <c r="E284" s="21" t="s">
        <v>24</v>
      </c>
      <c r="F284" s="23"/>
      <c r="G284" s="19" t="s">
        <v>22</v>
      </c>
      <c r="H284" s="85">
        <v>4</v>
      </c>
      <c r="I284" s="87">
        <v>1</v>
      </c>
      <c r="J284" s="87">
        <v>1</v>
      </c>
      <c r="K284" s="90">
        <v>1341.08</v>
      </c>
      <c r="L284" s="90"/>
      <c r="M284" s="87">
        <f>K284-L284</f>
        <v>1341.08</v>
      </c>
      <c r="N284" s="87">
        <v>2</v>
      </c>
      <c r="O284" s="87">
        <v>6677.24</v>
      </c>
      <c r="P284" s="87">
        <v>6677.24</v>
      </c>
      <c r="Q284" s="90">
        <f>O284-P284</f>
        <v>0</v>
      </c>
      <c r="R284" s="20"/>
      <c r="S284" s="20"/>
      <c r="U284" s="20"/>
    </row>
    <row r="285" spans="1:21" s="3" customFormat="1" ht="15" hidden="1" customHeight="1">
      <c r="A285" s="10">
        <v>267</v>
      </c>
      <c r="B285" s="21" t="s">
        <v>222</v>
      </c>
      <c r="C285" s="48" t="s">
        <v>19</v>
      </c>
      <c r="D285" s="10"/>
      <c r="E285" s="21" t="s">
        <v>24</v>
      </c>
      <c r="F285" s="22"/>
      <c r="G285" s="19" t="s">
        <v>25</v>
      </c>
      <c r="H285" s="162">
        <v>1</v>
      </c>
      <c r="I285" s="84"/>
      <c r="J285" s="84"/>
      <c r="K285" s="84"/>
      <c r="L285" s="84"/>
      <c r="M285" s="84"/>
      <c r="N285" s="104"/>
      <c r="O285" s="104"/>
      <c r="P285" s="104"/>
      <c r="Q285" s="84"/>
    </row>
    <row r="286" spans="1:21" s="3" customFormat="1" ht="15" customHeight="1">
      <c r="A286" s="10">
        <v>268</v>
      </c>
      <c r="B286" s="60" t="s">
        <v>223</v>
      </c>
      <c r="C286" s="14" t="s">
        <v>19</v>
      </c>
      <c r="D286" s="10"/>
      <c r="E286" s="21" t="s">
        <v>24</v>
      </c>
      <c r="F286" s="23"/>
      <c r="G286" s="19" t="s">
        <v>22</v>
      </c>
      <c r="H286" s="116"/>
      <c r="I286" s="117"/>
      <c r="J286" s="117"/>
      <c r="K286" s="117"/>
      <c r="L286" s="117"/>
      <c r="M286" s="87">
        <f>K286-L286</f>
        <v>0</v>
      </c>
      <c r="N286" s="117"/>
      <c r="O286" s="117"/>
      <c r="P286" s="117"/>
      <c r="Q286" s="90">
        <f>O286-P286</f>
        <v>0</v>
      </c>
      <c r="R286" s="20"/>
      <c r="S286" s="20"/>
      <c r="U286" s="20"/>
    </row>
    <row r="287" spans="1:21" s="3" customFormat="1" ht="15" hidden="1" customHeight="1">
      <c r="A287" s="10">
        <v>269</v>
      </c>
      <c r="B287" s="60" t="s">
        <v>224</v>
      </c>
      <c r="C287" s="14" t="s">
        <v>19</v>
      </c>
      <c r="D287" s="10"/>
      <c r="E287" s="21"/>
      <c r="F287" s="22"/>
      <c r="G287" s="19" t="s">
        <v>21</v>
      </c>
      <c r="H287" s="80"/>
      <c r="I287" s="155"/>
      <c r="J287" s="155"/>
      <c r="K287" s="155"/>
      <c r="L287" s="155"/>
      <c r="M287" s="84"/>
      <c r="N287" s="84"/>
      <c r="O287" s="84"/>
      <c r="P287" s="84"/>
      <c r="Q287" s="84"/>
    </row>
    <row r="288" spans="1:21" s="3" customFormat="1" ht="15" customHeight="1">
      <c r="A288" s="10">
        <v>270</v>
      </c>
      <c r="B288" s="21" t="s">
        <v>225</v>
      </c>
      <c r="C288" s="14" t="s">
        <v>19</v>
      </c>
      <c r="D288" s="10"/>
      <c r="E288" s="21" t="s">
        <v>226</v>
      </c>
      <c r="F288" s="23"/>
      <c r="G288" s="19" t="s">
        <v>22</v>
      </c>
      <c r="H288" s="92">
        <v>6</v>
      </c>
      <c r="I288" s="87"/>
      <c r="J288" s="87"/>
      <c r="K288" s="90"/>
      <c r="L288" s="90"/>
      <c r="M288" s="87">
        <f>K288-L288</f>
        <v>0</v>
      </c>
      <c r="N288" s="87"/>
      <c r="O288" s="87"/>
      <c r="P288" s="87"/>
      <c r="Q288" s="90">
        <f>O288-P288</f>
        <v>0</v>
      </c>
      <c r="R288" s="20"/>
      <c r="S288" s="20"/>
      <c r="U288" s="20"/>
    </row>
    <row r="289" spans="1:21" s="3" customFormat="1" ht="15" hidden="1" customHeight="1">
      <c r="A289" s="10">
        <v>271</v>
      </c>
      <c r="B289" s="21" t="s">
        <v>225</v>
      </c>
      <c r="C289" s="14" t="s">
        <v>19</v>
      </c>
      <c r="D289" s="10"/>
      <c r="E289" s="21" t="s">
        <v>226</v>
      </c>
      <c r="F289" s="22"/>
      <c r="G289" s="19" t="s">
        <v>25</v>
      </c>
      <c r="H289" s="80"/>
      <c r="I289" s="84"/>
      <c r="J289" s="84"/>
      <c r="K289" s="84"/>
      <c r="L289" s="84"/>
      <c r="M289" s="84"/>
      <c r="N289" s="104"/>
      <c r="O289" s="104"/>
      <c r="P289" s="104"/>
      <c r="Q289" s="84"/>
    </row>
    <row r="290" spans="1:21" s="3" customFormat="1" ht="15" hidden="1" customHeight="1">
      <c r="A290" s="10">
        <v>272</v>
      </c>
      <c r="B290" s="21" t="s">
        <v>227</v>
      </c>
      <c r="C290" s="14" t="s">
        <v>19</v>
      </c>
      <c r="D290" s="10"/>
      <c r="E290" s="21"/>
      <c r="F290" s="22"/>
      <c r="G290" s="19" t="s">
        <v>33</v>
      </c>
      <c r="H290" s="80"/>
      <c r="I290" s="103"/>
      <c r="J290" s="103"/>
      <c r="K290" s="104"/>
      <c r="L290" s="104"/>
      <c r="M290" s="103"/>
      <c r="N290" s="84">
        <v>1</v>
      </c>
      <c r="O290" s="84">
        <v>1471.4</v>
      </c>
      <c r="P290" s="84">
        <v>1471.4</v>
      </c>
      <c r="Q290" s="84"/>
    </row>
    <row r="291" spans="1:21" s="3" customFormat="1" ht="15" customHeight="1">
      <c r="A291" s="10">
        <v>273</v>
      </c>
      <c r="B291" s="21" t="s">
        <v>228</v>
      </c>
      <c r="C291" s="14" t="s">
        <v>19</v>
      </c>
      <c r="D291" s="10"/>
      <c r="E291" s="21" t="s">
        <v>215</v>
      </c>
      <c r="F291" s="23"/>
      <c r="G291" s="19" t="s">
        <v>22</v>
      </c>
      <c r="H291" s="92">
        <v>6</v>
      </c>
      <c r="I291" s="87"/>
      <c r="J291" s="87"/>
      <c r="K291" s="87"/>
      <c r="L291" s="87"/>
      <c r="M291" s="87">
        <f t="shared" ref="M291:M292" si="61">K291-L291</f>
        <v>0</v>
      </c>
      <c r="N291" s="87">
        <v>6</v>
      </c>
      <c r="O291" s="87">
        <v>8625.94</v>
      </c>
      <c r="P291" s="87">
        <v>8625.94</v>
      </c>
      <c r="Q291" s="90">
        <f t="shared" ref="Q291:Q292" si="62">O291-P291</f>
        <v>0</v>
      </c>
      <c r="R291" s="20"/>
      <c r="S291" s="20"/>
      <c r="U291" s="20"/>
    </row>
    <row r="292" spans="1:21" s="3" customFormat="1" ht="15" customHeight="1">
      <c r="A292" s="10">
        <v>274</v>
      </c>
      <c r="B292" s="21" t="s">
        <v>229</v>
      </c>
      <c r="C292" s="14" t="s">
        <v>19</v>
      </c>
      <c r="D292" s="10"/>
      <c r="E292" s="21" t="s">
        <v>24</v>
      </c>
      <c r="F292" s="23"/>
      <c r="G292" s="19" t="s">
        <v>22</v>
      </c>
      <c r="H292" s="92">
        <v>8</v>
      </c>
      <c r="I292" s="87">
        <v>1</v>
      </c>
      <c r="J292" s="87">
        <v>1</v>
      </c>
      <c r="K292" s="87">
        <v>1050.49</v>
      </c>
      <c r="L292" s="87"/>
      <c r="M292" s="87">
        <f t="shared" si="61"/>
        <v>1050.49</v>
      </c>
      <c r="N292" s="87">
        <v>4</v>
      </c>
      <c r="O292" s="90">
        <f>24310.11+5426.44</f>
        <v>29736.55</v>
      </c>
      <c r="P292" s="90">
        <f>24310.11+5426.44</f>
        <v>29736.55</v>
      </c>
      <c r="Q292" s="90">
        <f t="shared" si="62"/>
        <v>0</v>
      </c>
      <c r="R292" s="20"/>
      <c r="S292" s="20"/>
      <c r="U292" s="20"/>
    </row>
    <row r="293" spans="1:21" s="3" customFormat="1" ht="15" hidden="1" customHeight="1">
      <c r="A293" s="10">
        <v>275</v>
      </c>
      <c r="B293" s="61" t="s">
        <v>229</v>
      </c>
      <c r="C293" s="14" t="s">
        <v>19</v>
      </c>
      <c r="D293" s="10"/>
      <c r="E293" s="21" t="s">
        <v>24</v>
      </c>
      <c r="F293" s="58"/>
      <c r="G293" s="24" t="s">
        <v>25</v>
      </c>
      <c r="H293" s="167"/>
      <c r="I293" s="155"/>
      <c r="J293" s="155"/>
      <c r="K293" s="155"/>
      <c r="L293" s="155"/>
      <c r="M293" s="84"/>
      <c r="N293" s="84"/>
      <c r="O293" s="84"/>
      <c r="P293" s="84"/>
      <c r="Q293" s="84"/>
    </row>
    <row r="294" spans="1:21" s="3" customFormat="1" ht="15" customHeight="1">
      <c r="A294" s="10">
        <v>276</v>
      </c>
      <c r="B294" s="61" t="s">
        <v>230</v>
      </c>
      <c r="C294" s="14" t="s">
        <v>54</v>
      </c>
      <c r="D294" s="10" t="s">
        <v>69</v>
      </c>
      <c r="E294" s="21" t="s">
        <v>24</v>
      </c>
      <c r="F294" s="58"/>
      <c r="G294" s="19" t="s">
        <v>22</v>
      </c>
      <c r="H294" s="177">
        <v>3</v>
      </c>
      <c r="I294" s="87"/>
      <c r="J294" s="87"/>
      <c r="K294" s="87"/>
      <c r="L294" s="87"/>
      <c r="M294" s="87">
        <f>K294-L294</f>
        <v>0</v>
      </c>
      <c r="N294" s="87">
        <v>1</v>
      </c>
      <c r="O294" s="87">
        <v>8968.24</v>
      </c>
      <c r="P294" s="87">
        <v>8968.24</v>
      </c>
      <c r="Q294" s="90">
        <f>O294-P294</f>
        <v>0</v>
      </c>
      <c r="R294" s="20"/>
      <c r="S294" s="20"/>
      <c r="U294" s="20"/>
    </row>
    <row r="295" spans="1:21" s="3" customFormat="1" ht="15" hidden="1" customHeight="1">
      <c r="A295" s="10">
        <v>277</v>
      </c>
      <c r="B295" s="21" t="s">
        <v>230</v>
      </c>
      <c r="C295" s="14" t="s">
        <v>54</v>
      </c>
      <c r="D295" s="10" t="s">
        <v>69</v>
      </c>
      <c r="E295" s="21" t="s">
        <v>24</v>
      </c>
      <c r="F295" s="23"/>
      <c r="G295" s="19" t="s">
        <v>25</v>
      </c>
      <c r="H295" s="80"/>
      <c r="I295" s="84"/>
      <c r="J295" s="84"/>
      <c r="K295" s="84"/>
      <c r="L295" s="84"/>
      <c r="M295" s="84"/>
      <c r="N295" s="84"/>
      <c r="O295" s="84"/>
      <c r="P295" s="84"/>
      <c r="Q295" s="138"/>
      <c r="R295" s="18"/>
    </row>
    <row r="296" spans="1:21" s="3" customFormat="1" ht="15" customHeight="1">
      <c r="A296" s="10">
        <v>278</v>
      </c>
      <c r="B296" s="62" t="s">
        <v>231</v>
      </c>
      <c r="C296" s="63" t="s">
        <v>19</v>
      </c>
      <c r="D296" s="64"/>
      <c r="E296" s="62" t="s">
        <v>24</v>
      </c>
      <c r="F296" s="65"/>
      <c r="G296" s="66" t="s">
        <v>22</v>
      </c>
      <c r="H296" s="92">
        <v>2</v>
      </c>
      <c r="I296" s="87"/>
      <c r="J296" s="87"/>
      <c r="K296" s="87"/>
      <c r="L296" s="87"/>
      <c r="M296" s="87">
        <f>K296-L296</f>
        <v>0</v>
      </c>
      <c r="N296" s="87"/>
      <c r="O296" s="87"/>
      <c r="P296" s="87"/>
      <c r="Q296" s="90">
        <f>O296-P296</f>
        <v>0</v>
      </c>
      <c r="R296" s="20"/>
      <c r="S296" s="20"/>
      <c r="U296" s="20"/>
    </row>
    <row r="297" spans="1:21" s="3" customFormat="1" ht="15" hidden="1" customHeight="1">
      <c r="A297" s="10">
        <v>279</v>
      </c>
      <c r="B297" s="21" t="s">
        <v>232</v>
      </c>
      <c r="C297" s="42" t="s">
        <v>19</v>
      </c>
      <c r="D297" s="50"/>
      <c r="E297" s="21" t="s">
        <v>24</v>
      </c>
      <c r="F297" s="51"/>
      <c r="G297" s="19" t="s">
        <v>25</v>
      </c>
      <c r="H297" s="181"/>
      <c r="I297" s="84"/>
      <c r="J297" s="84"/>
      <c r="K297" s="138"/>
      <c r="L297" s="138"/>
      <c r="M297" s="84"/>
      <c r="N297" s="104"/>
      <c r="O297" s="104"/>
      <c r="P297" s="104"/>
      <c r="Q297" s="84"/>
      <c r="R297" s="18"/>
    </row>
    <row r="298" spans="1:21" s="3" customFormat="1" ht="15" customHeight="1">
      <c r="A298" s="10">
        <v>280</v>
      </c>
      <c r="B298" s="21" t="s">
        <v>233</v>
      </c>
      <c r="C298" s="42" t="s">
        <v>19</v>
      </c>
      <c r="D298" s="43"/>
      <c r="E298" s="21" t="s">
        <v>24</v>
      </c>
      <c r="F298" s="23"/>
      <c r="G298" s="19" t="s">
        <v>22</v>
      </c>
      <c r="H298" s="177"/>
      <c r="I298" s="87"/>
      <c r="J298" s="87"/>
      <c r="K298" s="87"/>
      <c r="L298" s="87"/>
      <c r="M298" s="87">
        <f t="shared" ref="M298:M300" si="63">K298-L298</f>
        <v>0</v>
      </c>
      <c r="N298" s="87"/>
      <c r="O298" s="87"/>
      <c r="P298" s="87"/>
      <c r="Q298" s="90">
        <f t="shared" ref="Q298:Q300" si="64">O298-P298</f>
        <v>0</v>
      </c>
      <c r="R298" s="20"/>
      <c r="S298" s="20"/>
      <c r="U298" s="20"/>
    </row>
    <row r="299" spans="1:21" s="3" customFormat="1" ht="15" customHeight="1">
      <c r="A299" s="10"/>
      <c r="B299" s="21" t="s">
        <v>247</v>
      </c>
      <c r="C299" s="42"/>
      <c r="D299" s="213"/>
      <c r="E299" s="21"/>
      <c r="F299" s="23"/>
      <c r="G299" s="27" t="s">
        <v>22</v>
      </c>
      <c r="H299" s="177">
        <v>1</v>
      </c>
      <c r="I299" s="87"/>
      <c r="J299" s="87"/>
      <c r="K299" s="87"/>
      <c r="L299" s="87"/>
      <c r="M299" s="87"/>
      <c r="N299" s="87"/>
      <c r="O299" s="87"/>
      <c r="P299" s="87"/>
      <c r="Q299" s="90"/>
      <c r="R299" s="20"/>
      <c r="S299" s="20"/>
      <c r="U299" s="20"/>
    </row>
    <row r="300" spans="1:21" s="3" customFormat="1" ht="15" customHeight="1">
      <c r="A300" s="10">
        <v>281</v>
      </c>
      <c r="B300" s="21" t="s">
        <v>234</v>
      </c>
      <c r="C300" s="42" t="s">
        <v>19</v>
      </c>
      <c r="D300" s="64"/>
      <c r="E300" s="21" t="s">
        <v>235</v>
      </c>
      <c r="F300" s="23"/>
      <c r="G300" s="27" t="s">
        <v>22</v>
      </c>
      <c r="H300" s="92"/>
      <c r="I300" s="87"/>
      <c r="J300" s="87"/>
      <c r="K300" s="87"/>
      <c r="L300" s="87"/>
      <c r="M300" s="87">
        <f t="shared" si="63"/>
        <v>0</v>
      </c>
      <c r="N300" s="87"/>
      <c r="O300" s="90"/>
      <c r="P300" s="90"/>
      <c r="Q300" s="90">
        <f t="shared" si="64"/>
        <v>0</v>
      </c>
      <c r="R300" s="20"/>
      <c r="S300" s="20"/>
      <c r="U300" s="20"/>
    </row>
    <row r="301" spans="1:21" s="3" customFormat="1" ht="13.15" hidden="1" customHeight="1">
      <c r="A301" s="10">
        <v>282</v>
      </c>
      <c r="B301" s="29" t="s">
        <v>234</v>
      </c>
      <c r="C301" s="42" t="s">
        <v>19</v>
      </c>
      <c r="D301" s="58"/>
      <c r="E301" s="21" t="s">
        <v>235</v>
      </c>
      <c r="F301" s="67"/>
      <c r="G301" s="68" t="s">
        <v>25</v>
      </c>
      <c r="H301" s="167"/>
      <c r="I301" s="84"/>
      <c r="J301" s="84"/>
      <c r="K301" s="84"/>
      <c r="L301" s="84"/>
      <c r="M301" s="84"/>
      <c r="N301" s="84"/>
      <c r="O301" s="138"/>
      <c r="P301" s="155"/>
      <c r="Q301" s="84"/>
    </row>
    <row r="302" spans="1:21" s="3" customFormat="1" ht="13.15" customHeight="1">
      <c r="A302" s="10">
        <v>283</v>
      </c>
      <c r="B302" s="69" t="s">
        <v>236</v>
      </c>
      <c r="C302" s="42" t="s">
        <v>19</v>
      </c>
      <c r="D302" s="70"/>
      <c r="E302" s="21" t="s">
        <v>24</v>
      </c>
      <c r="F302" s="26"/>
      <c r="G302" s="19" t="s">
        <v>22</v>
      </c>
      <c r="H302" s="207"/>
      <c r="I302" s="87"/>
      <c r="J302" s="87"/>
      <c r="K302" s="87"/>
      <c r="L302" s="87"/>
      <c r="M302" s="87">
        <f>K302-L302</f>
        <v>0</v>
      </c>
      <c r="N302" s="87"/>
      <c r="O302" s="90"/>
      <c r="P302" s="90"/>
      <c r="Q302" s="90">
        <f>O302-P302</f>
        <v>0</v>
      </c>
      <c r="R302" s="20"/>
      <c r="S302" s="20"/>
      <c r="U302" s="20"/>
    </row>
    <row r="303" spans="1:21" s="3" customFormat="1" ht="15" hidden="1" customHeight="1">
      <c r="A303" s="10">
        <v>284</v>
      </c>
      <c r="B303" s="69" t="s">
        <v>236</v>
      </c>
      <c r="C303" s="42" t="s">
        <v>19</v>
      </c>
      <c r="D303" s="39"/>
      <c r="E303" s="21" t="s">
        <v>24</v>
      </c>
      <c r="F303" s="39"/>
      <c r="G303" s="35" t="s">
        <v>25</v>
      </c>
      <c r="H303" s="96"/>
      <c r="I303" s="155"/>
      <c r="J303" s="155"/>
      <c r="K303" s="155"/>
      <c r="L303" s="155"/>
      <c r="M303" s="84"/>
      <c r="N303" s="104"/>
      <c r="O303" s="104"/>
      <c r="P303" s="104"/>
      <c r="Q303" s="84"/>
    </row>
    <row r="304" spans="1:21" s="3" customFormat="1" ht="15" hidden="1" customHeight="1">
      <c r="A304" s="10">
        <v>286</v>
      </c>
      <c r="B304" s="71" t="s">
        <v>237</v>
      </c>
      <c r="C304" s="72" t="s">
        <v>19</v>
      </c>
      <c r="D304" s="73"/>
      <c r="E304" s="73" t="s">
        <v>24</v>
      </c>
      <c r="F304" s="73"/>
      <c r="G304" s="74" t="s">
        <v>25</v>
      </c>
      <c r="H304" s="80">
        <v>12</v>
      </c>
      <c r="I304" s="209"/>
      <c r="J304" s="209"/>
      <c r="K304" s="94"/>
      <c r="L304" s="94"/>
      <c r="M304" s="84"/>
      <c r="N304" s="209"/>
      <c r="O304" s="210"/>
      <c r="P304" s="210"/>
      <c r="Q304" s="84"/>
    </row>
    <row r="305" spans="1:21" s="75" customFormat="1" ht="15" customHeight="1">
      <c r="A305" s="10">
        <v>287</v>
      </c>
      <c r="B305" s="34" t="s">
        <v>238</v>
      </c>
      <c r="C305" s="14" t="s">
        <v>54</v>
      </c>
      <c r="D305" s="10" t="s">
        <v>69</v>
      </c>
      <c r="E305" s="21" t="s">
        <v>24</v>
      </c>
      <c r="F305" s="23"/>
      <c r="G305" s="19" t="s">
        <v>22</v>
      </c>
      <c r="H305" s="177">
        <v>3</v>
      </c>
      <c r="I305" s="87"/>
      <c r="J305" s="87"/>
      <c r="K305" s="90"/>
      <c r="L305" s="90"/>
      <c r="M305" s="87">
        <f>K305-L305</f>
        <v>0</v>
      </c>
      <c r="N305" s="87"/>
      <c r="O305" s="87"/>
      <c r="P305" s="87"/>
      <c r="Q305" s="90">
        <f>O305-P305</f>
        <v>0</v>
      </c>
      <c r="R305" s="20"/>
      <c r="S305" s="20"/>
      <c r="U305" s="20"/>
    </row>
    <row r="306" spans="1:21" s="3" customFormat="1" ht="15" hidden="1" customHeight="1">
      <c r="A306" s="10">
        <v>288</v>
      </c>
      <c r="B306" s="61" t="s">
        <v>238</v>
      </c>
      <c r="C306" s="14" t="s">
        <v>54</v>
      </c>
      <c r="D306" s="10" t="s">
        <v>7</v>
      </c>
      <c r="E306" s="21" t="s">
        <v>24</v>
      </c>
      <c r="F306" s="44"/>
      <c r="G306" s="35" t="s">
        <v>25</v>
      </c>
      <c r="H306" s="167"/>
      <c r="I306" s="84"/>
      <c r="J306" s="84"/>
      <c r="K306" s="84"/>
      <c r="L306" s="84"/>
      <c r="M306" s="84"/>
      <c r="N306" s="104"/>
      <c r="O306" s="104"/>
      <c r="P306" s="104"/>
      <c r="Q306" s="84"/>
    </row>
    <row r="307" spans="1:21" s="3" customFormat="1" ht="14.45" hidden="1" customHeight="1">
      <c r="B307" s="76"/>
      <c r="H307" s="77">
        <f t="shared" ref="H307:Q307" si="65">SUM(H10:H306)</f>
        <v>576</v>
      </c>
      <c r="I307" s="77">
        <f t="shared" si="65"/>
        <v>26</v>
      </c>
      <c r="J307" s="77">
        <f t="shared" si="65"/>
        <v>26</v>
      </c>
      <c r="K307" s="78">
        <f t="shared" si="65"/>
        <v>41449.879999999997</v>
      </c>
      <c r="L307" s="78">
        <f t="shared" si="65"/>
        <v>38413.71</v>
      </c>
      <c r="M307" s="77">
        <f t="shared" si="65"/>
        <v>3036.17</v>
      </c>
      <c r="N307" s="77">
        <f t="shared" si="65"/>
        <v>534</v>
      </c>
      <c r="O307" s="77">
        <f t="shared" si="65"/>
        <v>1236020.6400000001</v>
      </c>
      <c r="P307" s="77">
        <f t="shared" si="65"/>
        <v>1236020.6400000001</v>
      </c>
      <c r="Q307" s="77">
        <f t="shared" si="65"/>
        <v>0</v>
      </c>
    </row>
    <row r="308" spans="1:21" s="3" customFormat="1" ht="15" hidden="1" customHeight="1"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1:21" s="3" customFormat="1" ht="15" customHeight="1"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1:21" s="3" customFormat="1" ht="15" customHeight="1">
      <c r="I310" s="79"/>
      <c r="J310" s="79"/>
      <c r="K310" s="79"/>
      <c r="L310" s="79"/>
      <c r="M310" s="79"/>
      <c r="N310" s="79"/>
      <c r="O310" s="79"/>
      <c r="P310" s="79"/>
      <c r="Q310" s="79"/>
    </row>
  </sheetData>
  <autoFilter ref="A9:Q308">
    <filterColumn colId="6">
      <filters>
        <filter val="РЦ з НБВПД у Львівській обл."/>
      </filters>
    </filterColumn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311"/>
  <sheetViews>
    <sheetView topLeftCell="A7" zoomScaleNormal="100" workbookViewId="0">
      <pane xSplit="2" ySplit="3" topLeftCell="C237" activePane="bottomRight" state="frozen"/>
      <selection activeCell="A7" sqref="A7"/>
      <selection pane="topRight" activeCell="C7" sqref="C7"/>
      <selection pane="bottomLeft" activeCell="A10" sqref="A10"/>
      <selection pane="bottomRight" activeCell="N273" sqref="N273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/>
      <c r="O13" s="93"/>
      <c r="P13" s="93"/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4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3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ref="Q17:Q18" si="4">O17-P17</f>
        <v>0</v>
      </c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4"/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10</v>
      </c>
      <c r="I20" s="101">
        <v>1</v>
      </c>
      <c r="J20" s="101">
        <v>1</v>
      </c>
      <c r="K20" s="101">
        <v>434.4</v>
      </c>
      <c r="L20" s="101"/>
      <c r="M20" s="87">
        <f>K20-L20</f>
        <v>434.4</v>
      </c>
      <c r="N20" s="101">
        <v>6</v>
      </c>
      <c r="O20" s="102">
        <v>15006.17</v>
      </c>
      <c r="P20" s="102"/>
      <c r="Q20" s="90">
        <f>O20-P20</f>
        <v>15006.17</v>
      </c>
      <c r="R20" s="20"/>
      <c r="S20" s="20"/>
      <c r="U20" s="20"/>
    </row>
    <row r="21" spans="1:1021" ht="15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2</v>
      </c>
      <c r="I22" s="87"/>
      <c r="J22" s="87"/>
      <c r="K22" s="87"/>
      <c r="L22" s="87"/>
      <c r="M22" s="87">
        <f t="shared" ref="M22:M23" si="5">K22-L22</f>
        <v>0</v>
      </c>
      <c r="N22" s="87"/>
      <c r="O22" s="93"/>
      <c r="P22" s="93"/>
      <c r="Q22" s="90">
        <f t="shared" ref="Q22:Q23" si="6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5"/>
        <v>0</v>
      </c>
      <c r="N23" s="87"/>
      <c r="O23" s="93"/>
      <c r="P23" s="87"/>
      <c r="Q23" s="90">
        <f t="shared" si="6"/>
        <v>0</v>
      </c>
      <c r="R23" s="20"/>
      <c r="S23" s="20"/>
      <c r="U23" s="20"/>
    </row>
    <row r="24" spans="1:1021" ht="15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1</v>
      </c>
      <c r="I26" s="101"/>
      <c r="J26" s="101"/>
      <c r="K26" s="101"/>
      <c r="L26" s="101"/>
      <c r="M26" s="87"/>
      <c r="N26" s="101"/>
      <c r="O26" s="102"/>
      <c r="P26" s="102"/>
      <c r="Q26" s="90"/>
      <c r="R26" s="20"/>
      <c r="S26" s="20"/>
      <c r="U26" s="20"/>
    </row>
    <row r="27" spans="1:1021" ht="15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1</v>
      </c>
      <c r="I27" s="82"/>
      <c r="J27" s="82"/>
      <c r="K27" s="100"/>
      <c r="L27" s="100"/>
      <c r="M27" s="84"/>
      <c r="N27" s="84"/>
      <c r="O27" s="95"/>
      <c r="P27" s="95"/>
      <c r="Q27" s="84"/>
      <c r="R27" s="18"/>
    </row>
    <row r="28" spans="1:1021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6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/>
      <c r="S28" s="20"/>
      <c r="U28" s="20"/>
    </row>
    <row r="29" spans="1:1021" ht="15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18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/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  <c r="S30" s="20"/>
      <c r="U30" s="20"/>
    </row>
    <row r="31" spans="1:1021" ht="15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1</v>
      </c>
      <c r="O31" s="108">
        <v>2312.1999999999998</v>
      </c>
      <c r="P31" s="108">
        <v>2312.1999999999998</v>
      </c>
      <c r="Q31" s="107"/>
      <c r="R31" s="18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1</v>
      </c>
      <c r="I32" s="109"/>
      <c r="J32" s="109"/>
      <c r="K32" s="109"/>
      <c r="L32" s="109"/>
      <c r="M32" s="87">
        <f>K32-L32</f>
        <v>0</v>
      </c>
      <c r="N32" s="109"/>
      <c r="O32" s="109"/>
      <c r="P32" s="109"/>
      <c r="Q32" s="90">
        <f>O32-P32</f>
        <v>0</v>
      </c>
      <c r="R32" s="20"/>
      <c r="S32" s="20"/>
      <c r="U32" s="20"/>
    </row>
    <row r="33" spans="1:1021" ht="15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1</v>
      </c>
      <c r="I33" s="111"/>
      <c r="J33" s="111"/>
      <c r="K33" s="112"/>
      <c r="L33" s="112"/>
      <c r="M33" s="113"/>
      <c r="N33" s="111">
        <v>3</v>
      </c>
      <c r="O33" s="114">
        <v>630.6</v>
      </c>
      <c r="P33" s="114">
        <v>630.6</v>
      </c>
      <c r="Q33" s="115">
        <v>0</v>
      </c>
      <c r="R33" s="18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7</v>
      </c>
      <c r="I34" s="87"/>
      <c r="J34" s="87"/>
      <c r="K34" s="87"/>
      <c r="L34" s="87"/>
      <c r="M34" s="87">
        <f>K34-L34</f>
        <v>0</v>
      </c>
      <c r="N34" s="87"/>
      <c r="O34" s="99"/>
      <c r="P34" s="99"/>
      <c r="Q34" s="90">
        <f>O34-P34</f>
        <v>0</v>
      </c>
      <c r="R34" s="20"/>
      <c r="S34" s="20"/>
      <c r="U34" s="20"/>
    </row>
    <row r="35" spans="1:1021" ht="15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/>
      <c r="I35" s="84"/>
      <c r="J35" s="84"/>
      <c r="K35" s="84"/>
      <c r="L35" s="84"/>
      <c r="M35" s="84"/>
      <c r="N35" s="84"/>
      <c r="O35" s="95"/>
      <c r="P35" s="95"/>
      <c r="Q35" s="84"/>
      <c r="R35" s="18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>O36-P36</f>
        <v>0</v>
      </c>
      <c r="R36" s="20"/>
      <c r="S36" s="20"/>
      <c r="U36" s="20"/>
    </row>
    <row r="37" spans="1:1021" ht="15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1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1</v>
      </c>
      <c r="I40" s="81"/>
      <c r="J40" s="81"/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/>
      <c r="O41" s="99"/>
      <c r="P41" s="99"/>
      <c r="Q41" s="90">
        <f>O41-P41</f>
        <v>0</v>
      </c>
      <c r="R41" s="20"/>
      <c r="S41" s="20"/>
      <c r="U41" s="20"/>
    </row>
    <row r="42" spans="1:1021" ht="15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4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14</v>
      </c>
      <c r="I43" s="87"/>
      <c r="J43" s="87"/>
      <c r="K43" s="87"/>
      <c r="L43" s="87"/>
      <c r="M43" s="87">
        <f>K43-L43</f>
        <v>0</v>
      </c>
      <c r="N43" s="87">
        <v>34</v>
      </c>
      <c r="O43" s="93">
        <f>17892.73+33682.56+32335.26</f>
        <v>83910.549999999988</v>
      </c>
      <c r="P43" s="93">
        <f>17892.73+33682.56+32335.26</f>
        <v>83910.549999999988</v>
      </c>
      <c r="Q43" s="90">
        <f>O43-P43</f>
        <v>0</v>
      </c>
      <c r="R43" s="20"/>
      <c r="S43" s="20"/>
      <c r="U43" s="20"/>
    </row>
    <row r="44" spans="1:1021" ht="15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/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7">K45-L45</f>
        <v>0</v>
      </c>
      <c r="N45" s="123"/>
      <c r="O45" s="124"/>
      <c r="P45" s="124"/>
      <c r="Q45" s="90">
        <f t="shared" ref="Q45:Q46" si="8">O45-P45</f>
        <v>0</v>
      </c>
      <c r="R45" s="20"/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7"/>
        <v>0</v>
      </c>
      <c r="N46" s="87"/>
      <c r="O46" s="90"/>
      <c r="P46" s="90"/>
      <c r="Q46" s="90">
        <f t="shared" si="8"/>
        <v>0</v>
      </c>
      <c r="R46" s="20"/>
      <c r="S46" s="20"/>
      <c r="U46" s="20"/>
    </row>
    <row r="47" spans="1:1021" ht="15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2</v>
      </c>
      <c r="J47" s="125">
        <v>2</v>
      </c>
      <c r="K47" s="126">
        <v>2774.64</v>
      </c>
      <c r="L47" s="126">
        <v>2774.64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6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/>
      <c r="Q48" s="90">
        <f>O48-P48</f>
        <v>19411.509999999998</v>
      </c>
      <c r="R48" s="20"/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5</v>
      </c>
      <c r="I51" s="87"/>
      <c r="J51" s="87"/>
      <c r="K51" s="87"/>
      <c r="L51" s="87"/>
      <c r="M51" s="87">
        <f>K51-L51</f>
        <v>0</v>
      </c>
      <c r="N51" s="87"/>
      <c r="O51" s="87"/>
      <c r="P51" s="87"/>
      <c r="Q51" s="90">
        <f>O51-P51</f>
        <v>0</v>
      </c>
      <c r="R51" s="20"/>
      <c r="S51" s="20"/>
      <c r="U51" s="20"/>
    </row>
    <row r="52" spans="1:1021" ht="15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137"/>
    </row>
    <row r="53" spans="1:1021" ht="15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/>
      <c r="S55" s="20"/>
      <c r="U55" s="20"/>
    </row>
    <row r="56" spans="1:1021" s="18" customFormat="1" ht="15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7</v>
      </c>
      <c r="I57" s="87">
        <v>1</v>
      </c>
      <c r="J57" s="87">
        <v>1</v>
      </c>
      <c r="K57" s="87">
        <v>693.66</v>
      </c>
      <c r="L57" s="87">
        <v>693.66</v>
      </c>
      <c r="M57" s="87">
        <f>K57-L57</f>
        <v>0</v>
      </c>
      <c r="N57" s="87">
        <v>4</v>
      </c>
      <c r="O57" s="87">
        <v>10490.95</v>
      </c>
      <c r="P57" s="87">
        <v>10490.95</v>
      </c>
      <c r="Q57" s="90">
        <f>O57-P57</f>
        <v>0</v>
      </c>
      <c r="R57" s="20"/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9">K59-L59</f>
        <v>0</v>
      </c>
      <c r="N59" s="87">
        <v>4</v>
      </c>
      <c r="O59" s="93">
        <v>55454.89</v>
      </c>
      <c r="P59" s="93"/>
      <c r="Q59" s="90">
        <f t="shared" ref="Q59:Q60" si="10">O59-P59</f>
        <v>55454.89</v>
      </c>
      <c r="R59" s="20"/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27</v>
      </c>
      <c r="I60" s="101"/>
      <c r="J60" s="101"/>
      <c r="K60" s="101"/>
      <c r="L60" s="101"/>
      <c r="M60" s="87">
        <f t="shared" si="9"/>
        <v>0</v>
      </c>
      <c r="N60" s="101">
        <v>45</v>
      </c>
      <c r="O60" s="102">
        <f>4091.91+28497.82+58640.29</f>
        <v>91230.02</v>
      </c>
      <c r="P60" s="102">
        <f>4091.91+28497.82+58640.29</f>
        <v>91230.02</v>
      </c>
      <c r="Q60" s="90">
        <f t="shared" si="10"/>
        <v>0</v>
      </c>
      <c r="R60" s="20"/>
      <c r="S60" s="20"/>
      <c r="U60" s="20"/>
    </row>
    <row r="61" spans="1:1021" s="3" customFormat="1" ht="15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1</v>
      </c>
      <c r="O62" s="141">
        <v>1404.9</v>
      </c>
      <c r="P62" s="141">
        <v>1404.9</v>
      </c>
      <c r="Q62" s="90">
        <f>O62-P62</f>
        <v>0</v>
      </c>
      <c r="R62" s="20"/>
      <c r="S62" s="20"/>
      <c r="U62" s="20"/>
    </row>
    <row r="63" spans="1:1021" ht="15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customHeight="1">
      <c r="A64" s="10">
        <v>52</v>
      </c>
      <c r="B64" s="21" t="s">
        <v>70</v>
      </c>
      <c r="C64" s="14"/>
      <c r="D64" s="10"/>
      <c r="E64" s="21"/>
      <c r="F64" s="22"/>
      <c r="G64" s="19" t="s">
        <v>21</v>
      </c>
      <c r="H64" s="80">
        <v>1</v>
      </c>
      <c r="I64" s="127">
        <v>1</v>
      </c>
      <c r="J64" s="127">
        <v>1</v>
      </c>
      <c r="K64" s="143">
        <v>3933.6</v>
      </c>
      <c r="L64" s="143">
        <v>3933.6</v>
      </c>
      <c r="M64" s="127"/>
      <c r="N64" s="84"/>
      <c r="O64" s="95"/>
      <c r="P64" s="95"/>
      <c r="Q64" s="84"/>
      <c r="R64" s="18"/>
    </row>
    <row r="65" spans="1:1021" ht="15" customHeight="1">
      <c r="A65" s="10">
        <v>53</v>
      </c>
      <c r="B65" s="21" t="s">
        <v>71</v>
      </c>
      <c r="C65" s="14" t="s">
        <v>19</v>
      </c>
      <c r="D65" s="10"/>
      <c r="E65" s="21" t="s">
        <v>20</v>
      </c>
      <c r="F65" s="23"/>
      <c r="G65" s="19" t="s">
        <v>22</v>
      </c>
      <c r="H65" s="92">
        <v>12</v>
      </c>
      <c r="I65" s="87"/>
      <c r="J65" s="87"/>
      <c r="K65" s="87"/>
      <c r="L65" s="87"/>
      <c r="M65" s="87">
        <f t="shared" ref="M65:M66" si="11">K65-L65</f>
        <v>0</v>
      </c>
      <c r="N65" s="87"/>
      <c r="O65" s="93"/>
      <c r="P65" s="93"/>
      <c r="Q65" s="90">
        <f t="shared" ref="Q65:Q66" si="12">O65-P65</f>
        <v>0</v>
      </c>
      <c r="R65" s="20"/>
      <c r="S65" s="20"/>
      <c r="U65" s="20"/>
    </row>
    <row r="66" spans="1:1021" ht="15" customHeight="1">
      <c r="A66" s="10">
        <v>54</v>
      </c>
      <c r="B66" s="21" t="s">
        <v>72</v>
      </c>
      <c r="C66" s="14" t="s">
        <v>19</v>
      </c>
      <c r="D66" s="10"/>
      <c r="E66" s="21" t="s">
        <v>24</v>
      </c>
      <c r="F66" s="22"/>
      <c r="G66" s="19" t="s">
        <v>22</v>
      </c>
      <c r="H66" s="92">
        <v>6</v>
      </c>
      <c r="I66" s="87"/>
      <c r="J66" s="87"/>
      <c r="K66" s="87"/>
      <c r="L66" s="87"/>
      <c r="M66" s="87">
        <f t="shared" si="11"/>
        <v>0</v>
      </c>
      <c r="N66" s="87"/>
      <c r="O66" s="93"/>
      <c r="P66" s="93"/>
      <c r="Q66" s="90">
        <f t="shared" si="12"/>
        <v>0</v>
      </c>
      <c r="R66" s="20"/>
      <c r="S66" s="20"/>
      <c r="U66" s="20"/>
    </row>
    <row r="67" spans="1:1021" ht="15" customHeight="1">
      <c r="A67" s="10"/>
      <c r="B67" s="21" t="s">
        <v>248</v>
      </c>
      <c r="C67" s="14"/>
      <c r="D67" s="10"/>
      <c r="E67" s="21"/>
      <c r="F67" s="22"/>
      <c r="G67" s="19" t="s">
        <v>25</v>
      </c>
      <c r="H67" s="92">
        <v>1</v>
      </c>
      <c r="I67" s="87"/>
      <c r="J67" s="87"/>
      <c r="K67" s="87"/>
      <c r="L67" s="87"/>
      <c r="M67" s="87"/>
      <c r="N67" s="87"/>
      <c r="O67" s="93"/>
      <c r="P67" s="93"/>
      <c r="Q67" s="90"/>
      <c r="R67" s="20"/>
      <c r="S67" s="20"/>
      <c r="U67" s="20"/>
    </row>
    <row r="68" spans="1:1021" s="3" customFormat="1" ht="15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/>
      <c r="O68" s="121"/>
      <c r="P68" s="121"/>
      <c r="Q68" s="104"/>
    </row>
    <row r="69" spans="1:1021" ht="15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14</v>
      </c>
      <c r="I69" s="97"/>
      <c r="J69" s="97"/>
      <c r="K69" s="97"/>
      <c r="L69" s="97"/>
      <c r="M69" s="84"/>
      <c r="N69" s="97"/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4</v>
      </c>
      <c r="I70" s="87"/>
      <c r="J70" s="87"/>
      <c r="K70" s="87"/>
      <c r="L70" s="87"/>
      <c r="M70" s="87">
        <f>K70-L70</f>
        <v>0</v>
      </c>
      <c r="N70" s="87"/>
      <c r="O70" s="87"/>
      <c r="P70" s="87"/>
      <c r="Q70" s="90">
        <f>O70-P70</f>
        <v>0</v>
      </c>
      <c r="R70" s="20"/>
      <c r="S70" s="20"/>
      <c r="U70" s="20"/>
    </row>
    <row r="71" spans="1:1021" ht="15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/>
      <c r="S72" s="20"/>
      <c r="U72" s="20"/>
    </row>
    <row r="73" spans="1:1021" ht="15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4</v>
      </c>
      <c r="I74" s="87"/>
      <c r="J74" s="87"/>
      <c r="K74" s="87"/>
      <c r="L74" s="87"/>
      <c r="M74" s="87">
        <f>K74-L74</f>
        <v>0</v>
      </c>
      <c r="N74" s="109">
        <v>40</v>
      </c>
      <c r="O74" s="145">
        <f>26721.2+80048.76</f>
        <v>106769.95999999999</v>
      </c>
      <c r="P74" s="145">
        <f>26721.2+80048.76</f>
        <v>106769.95999999999</v>
      </c>
      <c r="Q74" s="90">
        <f>O74-P74</f>
        <v>0</v>
      </c>
      <c r="R74" s="20"/>
      <c r="S74" s="20"/>
      <c r="U74" s="20"/>
    </row>
    <row r="75" spans="1:1021" s="3" customFormat="1" ht="15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/>
      <c r="I75" s="84"/>
      <c r="J75" s="84"/>
      <c r="K75" s="84"/>
      <c r="L75" s="84"/>
      <c r="M75" s="84"/>
      <c r="N75" s="82">
        <v>2</v>
      </c>
      <c r="O75" s="129">
        <v>6989.15</v>
      </c>
      <c r="P75" s="129">
        <v>6989.15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/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8</v>
      </c>
      <c r="I77" s="87"/>
      <c r="J77" s="87"/>
      <c r="K77" s="87"/>
      <c r="L77" s="87"/>
      <c r="M77" s="87">
        <f t="shared" ref="M77:M79" si="13">K77-L77</f>
        <v>0</v>
      </c>
      <c r="N77" s="146">
        <v>28</v>
      </c>
      <c r="O77" s="147">
        <f>21359.31+8251.48+52867.8</f>
        <v>82478.59</v>
      </c>
      <c r="P77" s="147">
        <f>21359.31+8251.48+52867.8</f>
        <v>82478.59</v>
      </c>
      <c r="Q77" s="90">
        <f t="shared" ref="Q77:Q79" si="14">O77-P77</f>
        <v>0</v>
      </c>
      <c r="R77" s="20"/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 t="shared" si="13"/>
        <v>0</v>
      </c>
      <c r="N78" s="146"/>
      <c r="O78" s="146"/>
      <c r="P78" s="146"/>
      <c r="Q78" s="90">
        <f t="shared" si="14"/>
        <v>0</v>
      </c>
      <c r="R78" s="20"/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2</v>
      </c>
      <c r="I79" s="87"/>
      <c r="J79" s="87"/>
      <c r="K79" s="87"/>
      <c r="L79" s="87"/>
      <c r="M79" s="87">
        <f t="shared" si="13"/>
        <v>0</v>
      </c>
      <c r="N79" s="146">
        <v>4</v>
      </c>
      <c r="O79" s="147">
        <v>4988.75</v>
      </c>
      <c r="P79" s="147">
        <v>4988.75</v>
      </c>
      <c r="Q79" s="90">
        <f t="shared" si="14"/>
        <v>0</v>
      </c>
      <c r="R79" s="20"/>
      <c r="S79" s="20"/>
      <c r="U79" s="20"/>
    </row>
    <row r="80" spans="1:1021" ht="15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1</v>
      </c>
      <c r="I80" s="105"/>
      <c r="J80" s="105"/>
      <c r="K80" s="104"/>
      <c r="L80" s="106"/>
      <c r="M80" s="105"/>
      <c r="N80" s="107"/>
      <c r="O80" s="108"/>
      <c r="P80" s="108"/>
      <c r="Q80" s="107"/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4</v>
      </c>
      <c r="I81" s="87"/>
      <c r="J81" s="87"/>
      <c r="K81" s="87"/>
      <c r="L81" s="87"/>
      <c r="M81" s="87">
        <f t="shared" ref="M81:M83" si="15">K81-L81</f>
        <v>0</v>
      </c>
      <c r="N81" s="87"/>
      <c r="O81" s="93"/>
      <c r="P81" s="93"/>
      <c r="Q81" s="90">
        <f t="shared" ref="Q81:Q83" si="16">O81-P81</f>
        <v>0</v>
      </c>
      <c r="R81" s="20"/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2</v>
      </c>
      <c r="I82" s="87"/>
      <c r="J82" s="87"/>
      <c r="K82" s="90"/>
      <c r="L82" s="90"/>
      <c r="M82" s="87">
        <f t="shared" si="15"/>
        <v>0</v>
      </c>
      <c r="N82" s="87">
        <v>9</v>
      </c>
      <c r="O82" s="90">
        <v>12065.88</v>
      </c>
      <c r="P82" s="90">
        <v>12065.88</v>
      </c>
      <c r="Q82" s="90">
        <f t="shared" si="16"/>
        <v>0</v>
      </c>
      <c r="R82" s="20"/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7</v>
      </c>
      <c r="I83" s="87"/>
      <c r="J83" s="87"/>
      <c r="K83" s="87"/>
      <c r="L83" s="87"/>
      <c r="M83" s="87">
        <f t="shared" si="15"/>
        <v>0</v>
      </c>
      <c r="N83" s="87">
        <v>1</v>
      </c>
      <c r="O83" s="87">
        <v>9471.4599999999991</v>
      </c>
      <c r="P83" s="87">
        <v>9471.4599999999991</v>
      </c>
      <c r="Q83" s="90">
        <f t="shared" si="16"/>
        <v>0</v>
      </c>
      <c r="R83" s="20"/>
      <c r="S83" s="20"/>
      <c r="U83" s="20"/>
    </row>
    <row r="84" spans="1:21" s="3" customFormat="1" ht="15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/>
      <c r="O84" s="95"/>
      <c r="P84" s="95"/>
      <c r="Q84" s="84"/>
    </row>
    <row r="85" spans="1:21" s="3" customFormat="1" ht="15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2</v>
      </c>
      <c r="I85" s="84"/>
      <c r="J85" s="84"/>
      <c r="K85" s="84"/>
      <c r="L85" s="84"/>
      <c r="M85" s="84"/>
      <c r="N85" s="84">
        <v>4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24</v>
      </c>
      <c r="I86" s="87">
        <v>15</v>
      </c>
      <c r="J86" s="87">
        <v>15</v>
      </c>
      <c r="K86" s="87">
        <v>24383.45</v>
      </c>
      <c r="L86" s="87">
        <v>24383.45</v>
      </c>
      <c r="M86" s="87">
        <f t="shared" ref="M86:M87" si="17">K86-L86</f>
        <v>0</v>
      </c>
      <c r="N86" s="87">
        <v>9</v>
      </c>
      <c r="O86" s="87">
        <v>11082.75</v>
      </c>
      <c r="P86" s="87">
        <v>11082.75</v>
      </c>
      <c r="Q86" s="90">
        <f t="shared" ref="Q86:Q87" si="18">O86-P86</f>
        <v>0</v>
      </c>
      <c r="R86" s="20"/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4</v>
      </c>
      <c r="I87" s="87"/>
      <c r="J87" s="87"/>
      <c r="K87" s="90"/>
      <c r="L87" s="90"/>
      <c r="M87" s="87">
        <f t="shared" si="17"/>
        <v>0</v>
      </c>
      <c r="N87" s="87"/>
      <c r="O87" s="87"/>
      <c r="P87" s="87"/>
      <c r="Q87" s="90">
        <f t="shared" si="18"/>
        <v>0</v>
      </c>
      <c r="R87" s="20"/>
      <c r="S87" s="20"/>
      <c r="U87" s="20"/>
    </row>
    <row r="88" spans="1:21" s="3" customFormat="1" ht="15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7</v>
      </c>
      <c r="I91" s="87"/>
      <c r="J91" s="87"/>
      <c r="K91" s="87"/>
      <c r="L91" s="87"/>
      <c r="M91" s="87">
        <f t="shared" ref="M91:M92" si="19">K91-L91</f>
        <v>0</v>
      </c>
      <c r="N91" s="87">
        <v>7</v>
      </c>
      <c r="O91" s="93">
        <v>23482.2</v>
      </c>
      <c r="P91" s="93"/>
      <c r="Q91" s="90">
        <f t="shared" ref="Q91:Q92" si="20">O91-P91</f>
        <v>23482.2</v>
      </c>
      <c r="R91" s="20"/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1</v>
      </c>
      <c r="I92" s="87"/>
      <c r="J92" s="87"/>
      <c r="K92" s="87"/>
      <c r="L92" s="87"/>
      <c r="M92" s="87">
        <f t="shared" si="19"/>
        <v>0</v>
      </c>
      <c r="N92" s="87"/>
      <c r="O92" s="93"/>
      <c r="P92" s="93"/>
      <c r="Q92" s="90">
        <f t="shared" si="20"/>
        <v>0</v>
      </c>
      <c r="R92" s="20"/>
      <c r="S92" s="20"/>
      <c r="U92" s="20"/>
    </row>
    <row r="93" spans="1:21" s="3" customFormat="1" ht="15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 t="shared" ref="M95:M98" si="21">K95-L95</f>
        <v>0</v>
      </c>
      <c r="N95" s="87"/>
      <c r="O95" s="93"/>
      <c r="P95" s="93"/>
      <c r="Q95" s="90">
        <f t="shared" ref="Q95:Q98" si="22">O95-P95</f>
        <v>0</v>
      </c>
      <c r="R95" s="20"/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 t="shared" si="21"/>
        <v>0</v>
      </c>
      <c r="N96" s="87"/>
      <c r="O96" s="93"/>
      <c r="P96" s="93"/>
      <c r="Q96" s="90">
        <f t="shared" si="22"/>
        <v>0</v>
      </c>
      <c r="R96" s="20"/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 t="shared" si="21"/>
        <v>0</v>
      </c>
      <c r="N97" s="87"/>
      <c r="O97" s="93"/>
      <c r="P97" s="93"/>
      <c r="Q97" s="90">
        <f t="shared" si="22"/>
        <v>0</v>
      </c>
      <c r="R97" s="20"/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5</v>
      </c>
      <c r="I98" s="87"/>
      <c r="J98" s="87"/>
      <c r="K98" s="87"/>
      <c r="L98" s="87"/>
      <c r="M98" s="87">
        <f t="shared" si="21"/>
        <v>0</v>
      </c>
      <c r="N98" s="87"/>
      <c r="O98" s="93"/>
      <c r="P98" s="93"/>
      <c r="Q98" s="90">
        <f t="shared" si="22"/>
        <v>0</v>
      </c>
      <c r="R98" s="20"/>
      <c r="S98" s="20"/>
      <c r="U98" s="20"/>
    </row>
    <row r="99" spans="1:1021" s="3" customFormat="1" ht="15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2</v>
      </c>
      <c r="I100" s="87"/>
      <c r="J100" s="87"/>
      <c r="K100" s="87"/>
      <c r="L100" s="87"/>
      <c r="M100" s="87">
        <f t="shared" ref="M100:M101" si="23">K100-L100</f>
        <v>0</v>
      </c>
      <c r="N100" s="87">
        <v>3</v>
      </c>
      <c r="O100" s="93">
        <v>3225.52</v>
      </c>
      <c r="P100" s="93">
        <v>3225.52</v>
      </c>
      <c r="Q100" s="90">
        <f t="shared" ref="Q100:Q101" si="24">O100-P100</f>
        <v>0</v>
      </c>
      <c r="R100" s="20"/>
      <c r="S100" s="20"/>
      <c r="U100" s="20"/>
    </row>
    <row r="101" spans="1:1021" s="3" customFormat="1" ht="15" customHeight="1">
      <c r="A101" s="10">
        <v>88</v>
      </c>
      <c r="B101" s="21" t="s">
        <v>99</v>
      </c>
      <c r="C101" s="14" t="s">
        <v>19</v>
      </c>
      <c r="D101" s="10"/>
      <c r="E101" s="21" t="s">
        <v>20</v>
      </c>
      <c r="F101" s="23"/>
      <c r="G101" s="19" t="s">
        <v>22</v>
      </c>
      <c r="H101" s="116">
        <v>1</v>
      </c>
      <c r="I101" s="123"/>
      <c r="J101" s="123"/>
      <c r="K101" s="149"/>
      <c r="L101" s="149"/>
      <c r="M101" s="87">
        <f t="shared" si="23"/>
        <v>0</v>
      </c>
      <c r="N101" s="123">
        <v>22</v>
      </c>
      <c r="O101" s="124">
        <f>8395.23+2535.31+31117.14</f>
        <v>42047.68</v>
      </c>
      <c r="P101" s="124">
        <f>8395.23+2535.31+31117.14</f>
        <v>42047.68</v>
      </c>
      <c r="Q101" s="90">
        <f t="shared" si="24"/>
        <v>0</v>
      </c>
      <c r="R101" s="20"/>
      <c r="S101" s="20"/>
      <c r="U101" s="20"/>
    </row>
    <row r="102" spans="1:1021" s="3" customFormat="1" ht="15" customHeight="1">
      <c r="A102" s="10">
        <v>89</v>
      </c>
      <c r="B102" s="21" t="s">
        <v>99</v>
      </c>
      <c r="C102" s="14" t="s">
        <v>19</v>
      </c>
      <c r="D102" s="10"/>
      <c r="E102" s="21" t="s">
        <v>20</v>
      </c>
      <c r="F102" s="22"/>
      <c r="G102" s="19" t="s">
        <v>21</v>
      </c>
      <c r="H102" s="80">
        <v>1</v>
      </c>
      <c r="I102" s="115"/>
      <c r="J102" s="127"/>
      <c r="K102" s="143"/>
      <c r="L102" s="143"/>
      <c r="M102" s="127"/>
      <c r="N102" s="83"/>
      <c r="O102" s="83"/>
      <c r="P102" s="83"/>
      <c r="Q102" s="84"/>
    </row>
    <row r="103" spans="1:1021" s="3" customFormat="1" ht="15" customHeight="1">
      <c r="A103" s="10">
        <v>90</v>
      </c>
      <c r="B103" s="29" t="s">
        <v>99</v>
      </c>
      <c r="C103" s="14"/>
      <c r="D103" s="10"/>
      <c r="E103" s="21"/>
      <c r="F103" s="22"/>
      <c r="G103" s="19" t="s">
        <v>47</v>
      </c>
      <c r="H103" s="80"/>
      <c r="I103" s="84"/>
      <c r="J103" s="84"/>
      <c r="K103" s="84"/>
      <c r="L103" s="84"/>
      <c r="M103" s="84"/>
      <c r="N103" s="84"/>
      <c r="O103" s="95"/>
      <c r="P103" s="95"/>
      <c r="Q103" s="150"/>
    </row>
    <row r="104" spans="1:1021" s="3" customFormat="1" ht="15" customHeight="1">
      <c r="A104" s="10">
        <v>91</v>
      </c>
      <c r="B104" s="21" t="s">
        <v>100</v>
      </c>
      <c r="C104" s="14" t="s">
        <v>19</v>
      </c>
      <c r="D104" s="10"/>
      <c r="E104" s="21" t="s">
        <v>24</v>
      </c>
      <c r="F104" s="23"/>
      <c r="G104" s="19" t="s">
        <v>22</v>
      </c>
      <c r="H104" s="92"/>
      <c r="I104" s="87"/>
      <c r="J104" s="87"/>
      <c r="K104" s="90"/>
      <c r="L104" s="90"/>
      <c r="M104" s="87">
        <f t="shared" ref="M104:M105" si="25">K104-L104</f>
        <v>0</v>
      </c>
      <c r="N104" s="87"/>
      <c r="O104" s="93"/>
      <c r="P104" s="93"/>
      <c r="Q104" s="90">
        <f t="shared" ref="Q104:Q105" si="26">O104-P104</f>
        <v>0</v>
      </c>
      <c r="R104" s="20"/>
      <c r="S104" s="20"/>
      <c r="U104" s="20"/>
    </row>
    <row r="105" spans="1:1021" s="3" customFormat="1" ht="15" customHeight="1">
      <c r="A105" s="10">
        <v>92</v>
      </c>
      <c r="B105" s="29" t="s">
        <v>101</v>
      </c>
      <c r="C105" s="14" t="s">
        <v>19</v>
      </c>
      <c r="D105" s="10"/>
      <c r="E105" s="21" t="s">
        <v>24</v>
      </c>
      <c r="F105" s="23"/>
      <c r="G105" s="19" t="s">
        <v>22</v>
      </c>
      <c r="H105" s="92">
        <v>3</v>
      </c>
      <c r="I105" s="87"/>
      <c r="J105" s="87"/>
      <c r="K105" s="90"/>
      <c r="L105" s="90"/>
      <c r="M105" s="87">
        <f t="shared" si="25"/>
        <v>0</v>
      </c>
      <c r="N105" s="87">
        <v>6</v>
      </c>
      <c r="O105" s="93">
        <v>15134.98</v>
      </c>
      <c r="P105" s="93"/>
      <c r="Q105" s="90">
        <f t="shared" si="26"/>
        <v>15134.98</v>
      </c>
      <c r="R105" s="20"/>
      <c r="S105" s="20"/>
      <c r="U105" s="20"/>
    </row>
    <row r="106" spans="1:1021" s="3" customFormat="1" ht="15" customHeight="1">
      <c r="A106" s="10"/>
      <c r="B106" s="29" t="s">
        <v>249</v>
      </c>
      <c r="C106" s="14"/>
      <c r="D106" s="10"/>
      <c r="E106" s="21"/>
      <c r="F106" s="23"/>
      <c r="G106" s="19" t="s">
        <v>25</v>
      </c>
      <c r="H106" s="92">
        <v>1</v>
      </c>
      <c r="I106" s="87"/>
      <c r="J106" s="87"/>
      <c r="K106" s="90"/>
      <c r="L106" s="90"/>
      <c r="M106" s="87"/>
      <c r="N106" s="87"/>
      <c r="O106" s="93"/>
      <c r="P106" s="93"/>
      <c r="Q106" s="90"/>
      <c r="R106" s="20"/>
      <c r="S106" s="20"/>
      <c r="U106" s="20"/>
    </row>
    <row r="107" spans="1:1021" s="3" customFormat="1" ht="15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1</v>
      </c>
      <c r="I107" s="84"/>
      <c r="J107" s="84"/>
      <c r="K107" s="84"/>
      <c r="L107" s="84"/>
      <c r="M107" s="84"/>
      <c r="N107" s="84"/>
      <c r="O107" s="95"/>
      <c r="P107" s="95"/>
      <c r="Q107" s="84"/>
    </row>
    <row r="108" spans="1:1021" s="3" customFormat="1" ht="15" customHeight="1">
      <c r="A108" s="10">
        <v>94</v>
      </c>
      <c r="B108" s="29" t="s">
        <v>102</v>
      </c>
      <c r="C108" s="14"/>
      <c r="D108" s="10"/>
      <c r="E108" s="21"/>
      <c r="F108" s="22"/>
      <c r="G108" s="19" t="s">
        <v>22</v>
      </c>
      <c r="H108" s="92"/>
      <c r="I108" s="87"/>
      <c r="J108" s="87"/>
      <c r="K108" s="87"/>
      <c r="L108" s="87"/>
      <c r="M108" s="87">
        <f>K108-L108</f>
        <v>0</v>
      </c>
      <c r="N108" s="146"/>
      <c r="O108" s="146"/>
      <c r="P108" s="146"/>
      <c r="Q108" s="90">
        <f>O108-P108</f>
        <v>0</v>
      </c>
      <c r="R108" s="20"/>
      <c r="S108" s="20"/>
      <c r="U108" s="20"/>
    </row>
    <row r="109" spans="1:1021" s="3" customFormat="1" ht="15" customHeight="1">
      <c r="A109" s="10">
        <v>95</v>
      </c>
      <c r="B109" s="29" t="s">
        <v>103</v>
      </c>
      <c r="C109" s="14"/>
      <c r="D109" s="10"/>
      <c r="E109" s="21"/>
      <c r="F109" s="22"/>
      <c r="G109" s="19" t="s">
        <v>25</v>
      </c>
      <c r="H109" s="92"/>
      <c r="I109" s="87"/>
      <c r="J109" s="87"/>
      <c r="K109" s="87"/>
      <c r="L109" s="87"/>
      <c r="M109" s="87"/>
      <c r="N109" s="146"/>
      <c r="O109" s="147"/>
      <c r="P109" s="147"/>
      <c r="Q109" s="90"/>
      <c r="R109" s="18"/>
    </row>
    <row r="110" spans="1:1021" s="3" customFormat="1" ht="15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v>97</v>
      </c>
      <c r="B111" s="36" t="s">
        <v>104</v>
      </c>
      <c r="C111" s="14"/>
      <c r="D111" s="38"/>
      <c r="E111" s="21"/>
      <c r="F111" s="23"/>
      <c r="G111" s="19" t="s">
        <v>22</v>
      </c>
      <c r="H111" s="151">
        <v>4</v>
      </c>
      <c r="I111" s="146"/>
      <c r="J111" s="146"/>
      <c r="K111" s="146"/>
      <c r="L111" s="146"/>
      <c r="M111" s="87">
        <f>K111-L111</f>
        <v>0</v>
      </c>
      <c r="N111" s="146"/>
      <c r="O111" s="147"/>
      <c r="P111" s="147"/>
      <c r="Q111" s="90">
        <f>O111-P111</f>
        <v>0</v>
      </c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3" customFormat="1" ht="15" customHeight="1">
      <c r="A112" s="10">
        <v>98</v>
      </c>
      <c r="B112" s="21" t="s">
        <v>104</v>
      </c>
      <c r="C112" s="14"/>
      <c r="D112" s="10"/>
      <c r="E112" s="21"/>
      <c r="F112" s="22"/>
      <c r="G112" s="19" t="s">
        <v>25</v>
      </c>
      <c r="H112" s="80">
        <v>3</v>
      </c>
      <c r="I112" s="84"/>
      <c r="J112" s="84"/>
      <c r="K112" s="138"/>
      <c r="L112" s="138"/>
      <c r="M112" s="84"/>
      <c r="N112" s="84"/>
      <c r="O112" s="95"/>
      <c r="P112" s="95"/>
      <c r="Q112" s="138"/>
      <c r="R112" s="18"/>
    </row>
    <row r="113" spans="1:1021" s="3" customFormat="1" ht="15" customHeight="1">
      <c r="A113" s="10">
        <v>99</v>
      </c>
      <c r="B113" s="21" t="s">
        <v>105</v>
      </c>
      <c r="C113" s="14" t="s">
        <v>19</v>
      </c>
      <c r="D113" s="10"/>
      <c r="E113" s="21" t="s">
        <v>24</v>
      </c>
      <c r="F113" s="22"/>
      <c r="G113" s="19" t="s">
        <v>22</v>
      </c>
      <c r="H113" s="92">
        <v>6</v>
      </c>
      <c r="I113" s="87"/>
      <c r="J113" s="87"/>
      <c r="K113" s="90"/>
      <c r="L113" s="90"/>
      <c r="M113" s="87">
        <f>K113-L113</f>
        <v>0</v>
      </c>
      <c r="N113" s="87">
        <v>1</v>
      </c>
      <c r="O113" s="93">
        <v>1544.9</v>
      </c>
      <c r="P113" s="93"/>
      <c r="Q113" s="90">
        <f>O113-P113</f>
        <v>1544.9</v>
      </c>
      <c r="R113" s="20"/>
      <c r="S113" s="20"/>
      <c r="U113" s="20"/>
    </row>
    <row r="114" spans="1:1021" s="3" customFormat="1" ht="15" customHeight="1">
      <c r="A114" s="10">
        <v>100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25</v>
      </c>
      <c r="H114" s="80"/>
      <c r="I114" s="104"/>
      <c r="J114" s="104"/>
      <c r="K114" s="104"/>
      <c r="L114" s="104"/>
      <c r="M114" s="104"/>
      <c r="N114" s="104"/>
      <c r="O114" s="121"/>
      <c r="P114" s="121"/>
      <c r="Q114" s="104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  <c r="JL114" s="18"/>
      <c r="JM114" s="18"/>
      <c r="JN114" s="18"/>
      <c r="JO114" s="18"/>
      <c r="JP114" s="18"/>
      <c r="JQ114" s="18"/>
      <c r="JR114" s="18"/>
      <c r="JS114" s="18"/>
      <c r="JT114" s="18"/>
      <c r="JU114" s="18"/>
      <c r="JV114" s="18"/>
      <c r="JW114" s="18"/>
      <c r="JX114" s="18"/>
      <c r="JY114" s="18"/>
      <c r="JZ114" s="18"/>
      <c r="KA114" s="18"/>
      <c r="KB114" s="18"/>
      <c r="KC114" s="18"/>
      <c r="KD114" s="18"/>
      <c r="KE114" s="18"/>
      <c r="KF114" s="18"/>
      <c r="KG114" s="18"/>
      <c r="KH114" s="18"/>
      <c r="KI114" s="18"/>
      <c r="KJ114" s="18"/>
      <c r="KK114" s="18"/>
      <c r="KL114" s="18"/>
      <c r="KM114" s="18"/>
      <c r="KN114" s="18"/>
      <c r="KO114" s="18"/>
      <c r="KP114" s="18"/>
      <c r="KQ114" s="18"/>
      <c r="KR114" s="18"/>
      <c r="KS114" s="18"/>
      <c r="KT114" s="18"/>
      <c r="KU114" s="18"/>
      <c r="KV114" s="18"/>
      <c r="KW114" s="18"/>
      <c r="KX114" s="18"/>
      <c r="KY114" s="18"/>
      <c r="KZ114" s="18"/>
      <c r="LA114" s="18"/>
      <c r="LB114" s="18"/>
      <c r="LC114" s="18"/>
      <c r="LD114" s="18"/>
      <c r="LE114" s="18"/>
      <c r="LF114" s="18"/>
      <c r="LG114" s="18"/>
      <c r="LH114" s="18"/>
      <c r="LI114" s="18"/>
      <c r="LJ114" s="18"/>
      <c r="LK114" s="18"/>
      <c r="LL114" s="18"/>
      <c r="LM114" s="18"/>
      <c r="LN114" s="18"/>
      <c r="LO114" s="18"/>
      <c r="LP114" s="18"/>
      <c r="LQ114" s="18"/>
      <c r="LR114" s="18"/>
      <c r="LS114" s="18"/>
      <c r="LT114" s="18"/>
      <c r="LU114" s="18"/>
      <c r="LV114" s="18"/>
      <c r="LW114" s="18"/>
      <c r="LX114" s="18"/>
      <c r="LY114" s="18"/>
      <c r="LZ114" s="18"/>
      <c r="MA114" s="18"/>
      <c r="MB114" s="18"/>
      <c r="MC114" s="18"/>
      <c r="MD114" s="18"/>
      <c r="ME114" s="18"/>
      <c r="MF114" s="18"/>
      <c r="MG114" s="18"/>
      <c r="MH114" s="18"/>
      <c r="MI114" s="18"/>
      <c r="MJ114" s="18"/>
      <c r="MK114" s="18"/>
      <c r="ML114" s="18"/>
      <c r="MM114" s="18"/>
      <c r="MN114" s="18"/>
      <c r="MO114" s="18"/>
      <c r="MP114" s="18"/>
      <c r="MQ114" s="18"/>
      <c r="MR114" s="18"/>
      <c r="MS114" s="18"/>
      <c r="MT114" s="18"/>
      <c r="MU114" s="18"/>
      <c r="MV114" s="18"/>
      <c r="MW114" s="18"/>
      <c r="MX114" s="18"/>
      <c r="MY114" s="18"/>
      <c r="MZ114" s="18"/>
      <c r="NA114" s="18"/>
      <c r="NB114" s="18"/>
      <c r="NC114" s="18"/>
      <c r="ND114" s="18"/>
      <c r="NE114" s="18"/>
      <c r="NF114" s="18"/>
      <c r="NG114" s="18"/>
      <c r="NH114" s="18"/>
      <c r="NI114" s="18"/>
      <c r="NJ114" s="18"/>
      <c r="NK114" s="18"/>
      <c r="NL114" s="18"/>
      <c r="NM114" s="18"/>
      <c r="NN114" s="18"/>
      <c r="NO114" s="18"/>
      <c r="NP114" s="18"/>
      <c r="NQ114" s="18"/>
      <c r="NR114" s="18"/>
      <c r="NS114" s="18"/>
      <c r="NT114" s="18"/>
      <c r="NU114" s="18"/>
      <c r="NV114" s="18"/>
      <c r="NW114" s="18"/>
      <c r="NX114" s="18"/>
      <c r="NY114" s="18"/>
      <c r="NZ114" s="18"/>
      <c r="OA114" s="18"/>
      <c r="OB114" s="18"/>
      <c r="OC114" s="18"/>
      <c r="OD114" s="18"/>
      <c r="OE114" s="18"/>
      <c r="OF114" s="18"/>
      <c r="OG114" s="18"/>
      <c r="OH114" s="18"/>
      <c r="OI114" s="18"/>
      <c r="OJ114" s="18"/>
      <c r="OK114" s="18"/>
      <c r="OL114" s="18"/>
      <c r="OM114" s="18"/>
      <c r="ON114" s="18"/>
      <c r="OO114" s="18"/>
      <c r="OP114" s="18"/>
      <c r="OQ114" s="18"/>
      <c r="OR114" s="18"/>
      <c r="OS114" s="18"/>
      <c r="OT114" s="18"/>
      <c r="OU114" s="18"/>
      <c r="OV114" s="18"/>
      <c r="OW114" s="18"/>
      <c r="OX114" s="18"/>
      <c r="OY114" s="18"/>
      <c r="OZ114" s="18"/>
      <c r="PA114" s="18"/>
      <c r="PB114" s="18"/>
      <c r="PC114" s="18"/>
      <c r="PD114" s="18"/>
      <c r="PE114" s="18"/>
      <c r="PF114" s="18"/>
      <c r="PG114" s="18"/>
      <c r="PH114" s="18"/>
      <c r="PI114" s="18"/>
      <c r="PJ114" s="18"/>
      <c r="PK114" s="18"/>
      <c r="PL114" s="18"/>
      <c r="PM114" s="18"/>
      <c r="PN114" s="18"/>
      <c r="PO114" s="18"/>
      <c r="PP114" s="18"/>
      <c r="PQ114" s="18"/>
      <c r="PR114" s="18"/>
      <c r="PS114" s="18"/>
      <c r="PT114" s="18"/>
      <c r="PU114" s="18"/>
      <c r="PV114" s="18"/>
      <c r="PW114" s="18"/>
      <c r="PX114" s="18"/>
      <c r="PY114" s="18"/>
      <c r="PZ114" s="18"/>
      <c r="QA114" s="18"/>
      <c r="QB114" s="18"/>
      <c r="QC114" s="18"/>
      <c r="QD114" s="18"/>
      <c r="QE114" s="18"/>
      <c r="QF114" s="18"/>
      <c r="QG114" s="18"/>
      <c r="QH114" s="18"/>
      <c r="QI114" s="18"/>
      <c r="QJ114" s="18"/>
      <c r="QK114" s="18"/>
      <c r="QL114" s="18"/>
      <c r="QM114" s="18"/>
      <c r="QN114" s="18"/>
      <c r="QO114" s="18"/>
      <c r="QP114" s="18"/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/>
      <c r="RF114" s="18"/>
      <c r="RG114" s="18"/>
      <c r="RH114" s="18"/>
      <c r="RI114" s="18"/>
      <c r="RJ114" s="18"/>
      <c r="RK114" s="18"/>
      <c r="RL114" s="18"/>
      <c r="RM114" s="18"/>
      <c r="RN114" s="18"/>
      <c r="RO114" s="18"/>
      <c r="RP114" s="18"/>
      <c r="RQ114" s="18"/>
      <c r="RR114" s="18"/>
      <c r="RS114" s="18"/>
      <c r="RT114" s="18"/>
      <c r="RU114" s="18"/>
      <c r="RV114" s="18"/>
      <c r="RW114" s="18"/>
      <c r="RX114" s="18"/>
      <c r="RY114" s="18"/>
      <c r="RZ114" s="18"/>
      <c r="SA114" s="18"/>
      <c r="SB114" s="18"/>
      <c r="SC114" s="18"/>
      <c r="SD114" s="18"/>
      <c r="SE114" s="18"/>
      <c r="SF114" s="18"/>
      <c r="SG114" s="18"/>
      <c r="SH114" s="18"/>
      <c r="SI114" s="18"/>
      <c r="SJ114" s="18"/>
      <c r="SK114" s="18"/>
      <c r="SL114" s="18"/>
      <c r="SM114" s="18"/>
      <c r="SN114" s="18"/>
      <c r="SO114" s="18"/>
      <c r="SP114" s="18"/>
      <c r="SQ114" s="18"/>
      <c r="SR114" s="18"/>
      <c r="SS114" s="18"/>
      <c r="ST114" s="18"/>
      <c r="SU114" s="18"/>
      <c r="SV114" s="18"/>
      <c r="SW114" s="18"/>
      <c r="SX114" s="18"/>
      <c r="SY114" s="18"/>
      <c r="SZ114" s="18"/>
      <c r="TA114" s="18"/>
      <c r="TB114" s="18"/>
      <c r="TC114" s="18"/>
      <c r="TD114" s="18"/>
      <c r="TE114" s="18"/>
      <c r="TF114" s="18"/>
      <c r="TG114" s="18"/>
      <c r="TH114" s="18"/>
      <c r="TI114" s="18"/>
      <c r="TJ114" s="18"/>
      <c r="TK114" s="18"/>
      <c r="TL114" s="18"/>
      <c r="TM114" s="18"/>
      <c r="TN114" s="18"/>
      <c r="TO114" s="18"/>
      <c r="TP114" s="18"/>
      <c r="TQ114" s="18"/>
      <c r="TR114" s="18"/>
      <c r="TS114" s="18"/>
      <c r="TT114" s="18"/>
      <c r="TU114" s="18"/>
      <c r="TV114" s="18"/>
      <c r="TW114" s="18"/>
      <c r="TX114" s="18"/>
      <c r="TY114" s="18"/>
      <c r="TZ114" s="18"/>
      <c r="UA114" s="18"/>
      <c r="UB114" s="18"/>
      <c r="UC114" s="18"/>
      <c r="UD114" s="18"/>
      <c r="UE114" s="18"/>
      <c r="UF114" s="18"/>
      <c r="UG114" s="18"/>
      <c r="UH114" s="18"/>
      <c r="UI114" s="18"/>
      <c r="UJ114" s="18"/>
      <c r="UK114" s="18"/>
      <c r="UL114" s="18"/>
      <c r="UM114" s="18"/>
      <c r="UN114" s="18"/>
      <c r="UO114" s="18"/>
      <c r="UP114" s="18"/>
      <c r="UQ114" s="18"/>
      <c r="UR114" s="18"/>
      <c r="US114" s="18"/>
      <c r="UT114" s="18"/>
      <c r="UU114" s="18"/>
      <c r="UV114" s="18"/>
      <c r="UW114" s="18"/>
      <c r="UX114" s="18"/>
      <c r="UY114" s="18"/>
      <c r="UZ114" s="18"/>
      <c r="VA114" s="18"/>
      <c r="VB114" s="18"/>
      <c r="VC114" s="18"/>
      <c r="VD114" s="18"/>
      <c r="VE114" s="18"/>
      <c r="VF114" s="18"/>
      <c r="VG114" s="18"/>
      <c r="VH114" s="18"/>
      <c r="VI114" s="18"/>
      <c r="VJ114" s="18"/>
      <c r="VK114" s="18"/>
      <c r="VL114" s="18"/>
      <c r="VM114" s="18"/>
      <c r="VN114" s="18"/>
      <c r="VO114" s="18"/>
      <c r="VP114" s="18"/>
      <c r="VQ114" s="18"/>
      <c r="VR114" s="18"/>
      <c r="VS114" s="18"/>
      <c r="VT114" s="18"/>
      <c r="VU114" s="18"/>
      <c r="VV114" s="18"/>
      <c r="VW114" s="18"/>
      <c r="VX114" s="18"/>
      <c r="VY114" s="18"/>
      <c r="VZ114" s="18"/>
      <c r="WA114" s="18"/>
      <c r="WB114" s="18"/>
      <c r="WC114" s="18"/>
      <c r="WD114" s="18"/>
      <c r="WE114" s="18"/>
      <c r="WF114" s="18"/>
      <c r="WG114" s="18"/>
      <c r="WH114" s="18"/>
      <c r="WI114" s="18"/>
      <c r="WJ114" s="18"/>
      <c r="WK114" s="18"/>
      <c r="WL114" s="18"/>
      <c r="WM114" s="18"/>
      <c r="WN114" s="18"/>
      <c r="WO114" s="18"/>
      <c r="WP114" s="18"/>
      <c r="WQ114" s="18"/>
      <c r="WR114" s="18"/>
      <c r="WS114" s="18"/>
      <c r="WT114" s="18"/>
      <c r="WU114" s="18"/>
      <c r="WV114" s="18"/>
      <c r="WW114" s="18"/>
      <c r="WX114" s="18"/>
      <c r="WY114" s="18"/>
      <c r="WZ114" s="18"/>
      <c r="XA114" s="18"/>
      <c r="XB114" s="18"/>
      <c r="XC114" s="18"/>
      <c r="XD114" s="18"/>
      <c r="XE114" s="18"/>
      <c r="XF114" s="18"/>
      <c r="XG114" s="18"/>
      <c r="XH114" s="18"/>
      <c r="XI114" s="18"/>
      <c r="XJ114" s="18"/>
      <c r="XK114" s="18"/>
      <c r="XL114" s="18"/>
      <c r="XM114" s="18"/>
      <c r="XN114" s="18"/>
      <c r="XO114" s="18"/>
      <c r="XP114" s="18"/>
      <c r="XQ114" s="18"/>
      <c r="XR114" s="18"/>
      <c r="XS114" s="18"/>
      <c r="XT114" s="18"/>
      <c r="XU114" s="18"/>
      <c r="XV114" s="18"/>
      <c r="XW114" s="18"/>
      <c r="XX114" s="18"/>
      <c r="XY114" s="18"/>
      <c r="XZ114" s="18"/>
      <c r="YA114" s="18"/>
      <c r="YB114" s="18"/>
      <c r="YC114" s="18"/>
      <c r="YD114" s="18"/>
      <c r="YE114" s="18"/>
      <c r="YF114" s="18"/>
      <c r="YG114" s="18"/>
      <c r="YH114" s="18"/>
      <c r="YI114" s="18"/>
      <c r="YJ114" s="18"/>
      <c r="YK114" s="18"/>
      <c r="YL114" s="18"/>
      <c r="YM114" s="18"/>
      <c r="YN114" s="18"/>
      <c r="YO114" s="18"/>
      <c r="YP114" s="18"/>
      <c r="YQ114" s="18"/>
      <c r="YR114" s="18"/>
      <c r="YS114" s="18"/>
      <c r="YT114" s="18"/>
      <c r="YU114" s="18"/>
      <c r="YV114" s="18"/>
      <c r="YW114" s="18"/>
      <c r="YX114" s="18"/>
      <c r="YY114" s="18"/>
      <c r="YZ114" s="18"/>
      <c r="ZA114" s="18"/>
      <c r="ZB114" s="18"/>
      <c r="ZC114" s="18"/>
      <c r="ZD114" s="18"/>
      <c r="ZE114" s="18"/>
      <c r="ZF114" s="18"/>
      <c r="ZG114" s="18"/>
      <c r="ZH114" s="18"/>
      <c r="ZI114" s="18"/>
      <c r="ZJ114" s="18"/>
      <c r="ZK114" s="18"/>
      <c r="ZL114" s="18"/>
      <c r="ZM114" s="18"/>
      <c r="ZN114" s="18"/>
      <c r="ZO114" s="18"/>
      <c r="ZP114" s="18"/>
      <c r="ZQ114" s="18"/>
      <c r="ZR114" s="18"/>
      <c r="ZS114" s="18"/>
      <c r="ZT114" s="18"/>
      <c r="ZU114" s="18"/>
      <c r="ZV114" s="18"/>
      <c r="ZW114" s="18"/>
      <c r="ZX114" s="18"/>
      <c r="ZY114" s="18"/>
      <c r="ZZ114" s="18"/>
      <c r="AAA114" s="18"/>
      <c r="AAB114" s="18"/>
      <c r="AAC114" s="18"/>
      <c r="AAD114" s="18"/>
      <c r="AAE114" s="18"/>
      <c r="AAF114" s="18"/>
      <c r="AAG114" s="18"/>
      <c r="AAH114" s="18"/>
      <c r="AAI114" s="18"/>
      <c r="AAJ114" s="18"/>
      <c r="AAK114" s="18"/>
      <c r="AAL114" s="18"/>
      <c r="AAM114" s="18"/>
      <c r="AAN114" s="18"/>
      <c r="AAO114" s="18"/>
      <c r="AAP114" s="18"/>
      <c r="AAQ114" s="18"/>
      <c r="AAR114" s="18"/>
      <c r="AAS114" s="18"/>
      <c r="AAT114" s="18"/>
      <c r="AAU114" s="18"/>
      <c r="AAV114" s="18"/>
      <c r="AAW114" s="18"/>
      <c r="AAX114" s="18"/>
      <c r="AAY114" s="18"/>
      <c r="AAZ114" s="18"/>
      <c r="ABA114" s="18"/>
      <c r="ABB114" s="18"/>
      <c r="ABC114" s="18"/>
      <c r="ABD114" s="18"/>
      <c r="ABE114" s="18"/>
      <c r="ABF114" s="18"/>
      <c r="ABG114" s="18"/>
      <c r="ABH114" s="18"/>
      <c r="ABI114" s="18"/>
      <c r="ABJ114" s="18"/>
      <c r="ABK114" s="18"/>
      <c r="ABL114" s="18"/>
      <c r="ABM114" s="18"/>
      <c r="ABN114" s="18"/>
      <c r="ABO114" s="18"/>
      <c r="ABP114" s="18"/>
      <c r="ABQ114" s="18"/>
      <c r="ABR114" s="18"/>
      <c r="ABS114" s="18"/>
      <c r="ABT114" s="18"/>
      <c r="ABU114" s="18"/>
      <c r="ABV114" s="18"/>
      <c r="ABW114" s="18"/>
      <c r="ABX114" s="18"/>
      <c r="ABY114" s="18"/>
      <c r="ABZ114" s="18"/>
      <c r="ACA114" s="18"/>
      <c r="ACB114" s="18"/>
      <c r="ACC114" s="18"/>
      <c r="ACD114" s="18"/>
      <c r="ACE114" s="18"/>
      <c r="ACF114" s="18"/>
      <c r="ACG114" s="18"/>
      <c r="ACH114" s="18"/>
      <c r="ACI114" s="18"/>
      <c r="ACJ114" s="18"/>
      <c r="ACK114" s="18"/>
      <c r="ACL114" s="18"/>
      <c r="ACM114" s="18"/>
      <c r="ACN114" s="18"/>
      <c r="ACO114" s="18"/>
      <c r="ACP114" s="18"/>
      <c r="ACQ114" s="18"/>
      <c r="ACR114" s="18"/>
      <c r="ACS114" s="18"/>
      <c r="ACT114" s="18"/>
      <c r="ACU114" s="18"/>
      <c r="ACV114" s="18"/>
      <c r="ACW114" s="18"/>
      <c r="ACX114" s="18"/>
      <c r="ACY114" s="18"/>
      <c r="ACZ114" s="18"/>
      <c r="ADA114" s="18"/>
      <c r="ADB114" s="18"/>
      <c r="ADC114" s="18"/>
      <c r="ADD114" s="18"/>
      <c r="ADE114" s="18"/>
      <c r="ADF114" s="18"/>
      <c r="ADG114" s="18"/>
      <c r="ADH114" s="18"/>
      <c r="ADI114" s="18"/>
      <c r="ADJ114" s="18"/>
      <c r="ADK114" s="18"/>
      <c r="ADL114" s="18"/>
      <c r="ADM114" s="18"/>
      <c r="ADN114" s="18"/>
      <c r="ADO114" s="18"/>
      <c r="ADP114" s="18"/>
      <c r="ADQ114" s="18"/>
      <c r="ADR114" s="18"/>
      <c r="ADS114" s="18"/>
      <c r="ADT114" s="18"/>
      <c r="ADU114" s="18"/>
      <c r="ADV114" s="18"/>
      <c r="ADW114" s="18"/>
      <c r="ADX114" s="18"/>
      <c r="ADY114" s="18"/>
      <c r="ADZ114" s="18"/>
      <c r="AEA114" s="18"/>
      <c r="AEB114" s="18"/>
      <c r="AEC114" s="18"/>
      <c r="AED114" s="18"/>
      <c r="AEE114" s="18"/>
      <c r="AEF114" s="18"/>
      <c r="AEG114" s="18"/>
      <c r="AEH114" s="18"/>
      <c r="AEI114" s="18"/>
      <c r="AEJ114" s="18"/>
      <c r="AEK114" s="18"/>
      <c r="AEL114" s="18"/>
      <c r="AEM114" s="18"/>
      <c r="AEN114" s="18"/>
      <c r="AEO114" s="18"/>
      <c r="AEP114" s="18"/>
      <c r="AEQ114" s="18"/>
      <c r="AER114" s="18"/>
      <c r="AES114" s="18"/>
      <c r="AET114" s="18"/>
      <c r="AEU114" s="18"/>
      <c r="AEV114" s="18"/>
      <c r="AEW114" s="18"/>
      <c r="AEX114" s="18"/>
      <c r="AEY114" s="18"/>
      <c r="AEZ114" s="18"/>
      <c r="AFA114" s="18"/>
      <c r="AFB114" s="18"/>
      <c r="AFC114" s="18"/>
      <c r="AFD114" s="18"/>
      <c r="AFE114" s="18"/>
      <c r="AFF114" s="18"/>
      <c r="AFG114" s="18"/>
      <c r="AFH114" s="18"/>
      <c r="AFI114" s="18"/>
      <c r="AFJ114" s="18"/>
      <c r="AFK114" s="18"/>
      <c r="AFL114" s="18"/>
      <c r="AFM114" s="18"/>
      <c r="AFN114" s="18"/>
      <c r="AFO114" s="18"/>
      <c r="AFP114" s="18"/>
      <c r="AFQ114" s="18"/>
      <c r="AFR114" s="18"/>
      <c r="AFS114" s="18"/>
      <c r="AFT114" s="18"/>
      <c r="AFU114" s="18"/>
      <c r="AFV114" s="18"/>
      <c r="AFW114" s="18"/>
      <c r="AFX114" s="18"/>
      <c r="AFY114" s="18"/>
      <c r="AFZ114" s="18"/>
      <c r="AGA114" s="18"/>
      <c r="AGB114" s="18"/>
      <c r="AGC114" s="18"/>
      <c r="AGD114" s="18"/>
      <c r="AGE114" s="18"/>
      <c r="AGF114" s="18"/>
      <c r="AGG114" s="18"/>
      <c r="AGH114" s="18"/>
      <c r="AGI114" s="18"/>
      <c r="AGJ114" s="18"/>
      <c r="AGK114" s="18"/>
      <c r="AGL114" s="18"/>
      <c r="AGM114" s="18"/>
      <c r="AGN114" s="18"/>
      <c r="AGO114" s="18"/>
      <c r="AGP114" s="18"/>
      <c r="AGQ114" s="18"/>
      <c r="AGR114" s="18"/>
      <c r="AGS114" s="18"/>
      <c r="AGT114" s="18"/>
      <c r="AGU114" s="18"/>
      <c r="AGV114" s="18"/>
      <c r="AGW114" s="18"/>
      <c r="AGX114" s="18"/>
      <c r="AGY114" s="18"/>
      <c r="AGZ114" s="18"/>
      <c r="AHA114" s="18"/>
      <c r="AHB114" s="18"/>
      <c r="AHC114" s="18"/>
      <c r="AHD114" s="18"/>
      <c r="AHE114" s="18"/>
      <c r="AHF114" s="18"/>
      <c r="AHG114" s="18"/>
      <c r="AHH114" s="18"/>
      <c r="AHI114" s="18"/>
      <c r="AHJ114" s="18"/>
      <c r="AHK114" s="18"/>
      <c r="AHL114" s="18"/>
      <c r="AHM114" s="18"/>
      <c r="AHN114" s="18"/>
      <c r="AHO114" s="18"/>
      <c r="AHP114" s="18"/>
      <c r="AHQ114" s="18"/>
      <c r="AHR114" s="18"/>
      <c r="AHS114" s="18"/>
      <c r="AHT114" s="18"/>
      <c r="AHU114" s="18"/>
      <c r="AHV114" s="18"/>
      <c r="AHW114" s="18"/>
      <c r="AHX114" s="18"/>
      <c r="AHY114" s="18"/>
      <c r="AHZ114" s="18"/>
      <c r="AIA114" s="18"/>
      <c r="AIB114" s="18"/>
      <c r="AIC114" s="18"/>
      <c r="AID114" s="18"/>
      <c r="AIE114" s="18"/>
      <c r="AIF114" s="18"/>
      <c r="AIG114" s="18"/>
      <c r="AIH114" s="18"/>
      <c r="AII114" s="18"/>
      <c r="AIJ114" s="18"/>
      <c r="AIK114" s="18"/>
      <c r="AIL114" s="18"/>
      <c r="AIM114" s="18"/>
      <c r="AIN114" s="18"/>
      <c r="AIO114" s="18"/>
      <c r="AIP114" s="18"/>
      <c r="AIQ114" s="18"/>
      <c r="AIR114" s="18"/>
      <c r="AIS114" s="18"/>
      <c r="AIT114" s="18"/>
      <c r="AIU114" s="18"/>
      <c r="AIV114" s="18"/>
      <c r="AIW114" s="18"/>
      <c r="AIX114" s="18"/>
      <c r="AIY114" s="18"/>
      <c r="AIZ114" s="18"/>
      <c r="AJA114" s="18"/>
      <c r="AJB114" s="18"/>
      <c r="AJC114" s="18"/>
      <c r="AJD114" s="18"/>
      <c r="AJE114" s="18"/>
      <c r="AJF114" s="18"/>
      <c r="AJG114" s="18"/>
      <c r="AJH114" s="18"/>
      <c r="AJI114" s="18"/>
      <c r="AJJ114" s="18"/>
      <c r="AJK114" s="18"/>
      <c r="AJL114" s="18"/>
      <c r="AJM114" s="18"/>
      <c r="AJN114" s="18"/>
      <c r="AJO114" s="18"/>
      <c r="AJP114" s="18"/>
      <c r="AJQ114" s="18"/>
      <c r="AJR114" s="18"/>
      <c r="AJS114" s="18"/>
      <c r="AJT114" s="18"/>
      <c r="AJU114" s="18"/>
      <c r="AJV114" s="18"/>
      <c r="AJW114" s="18"/>
      <c r="AJX114" s="18"/>
      <c r="AJY114" s="18"/>
      <c r="AJZ114" s="18"/>
      <c r="AKA114" s="18"/>
      <c r="AKB114" s="18"/>
      <c r="AKC114" s="18"/>
      <c r="AKD114" s="18"/>
      <c r="AKE114" s="18"/>
      <c r="AKF114" s="18"/>
      <c r="AKG114" s="18"/>
      <c r="AKH114" s="18"/>
      <c r="AKI114" s="18"/>
      <c r="AKJ114" s="18"/>
      <c r="AKK114" s="18"/>
      <c r="AKL114" s="18"/>
      <c r="AKM114" s="18"/>
      <c r="AKN114" s="18"/>
      <c r="AKO114" s="18"/>
      <c r="AKP114" s="18"/>
      <c r="AKQ114" s="18"/>
      <c r="AKR114" s="18"/>
      <c r="AKS114" s="18"/>
      <c r="AKT114" s="18"/>
      <c r="AKU114" s="18"/>
      <c r="AKV114" s="18"/>
      <c r="AKW114" s="18"/>
      <c r="AKX114" s="18"/>
      <c r="AKY114" s="18"/>
      <c r="AKZ114" s="18"/>
      <c r="ALA114" s="18"/>
      <c r="ALB114" s="18"/>
      <c r="ALC114" s="18"/>
      <c r="ALD114" s="18"/>
      <c r="ALE114" s="18"/>
      <c r="ALF114" s="18"/>
      <c r="ALG114" s="18"/>
      <c r="ALH114" s="18"/>
      <c r="ALI114" s="18"/>
      <c r="ALJ114" s="18"/>
      <c r="ALK114" s="18"/>
      <c r="ALL114" s="18"/>
      <c r="ALM114" s="18"/>
      <c r="ALN114" s="18"/>
      <c r="ALO114" s="18"/>
      <c r="ALP114" s="18"/>
      <c r="ALQ114" s="18"/>
      <c r="ALR114" s="18"/>
      <c r="ALS114" s="18"/>
      <c r="ALT114" s="18"/>
      <c r="ALU114" s="18"/>
      <c r="ALV114" s="18"/>
      <c r="ALW114" s="18"/>
      <c r="ALX114" s="18"/>
      <c r="ALY114" s="18"/>
      <c r="ALZ114" s="18"/>
      <c r="AMA114" s="18"/>
      <c r="AMB114" s="18"/>
      <c r="AMC114" s="18"/>
      <c r="AMD114" s="18"/>
      <c r="AME114" s="18"/>
      <c r="AMF114" s="18"/>
      <c r="AMG114" s="18"/>
    </row>
    <row r="115" spans="1:1021" s="3" customFormat="1" ht="15" customHeight="1">
      <c r="A115" s="10">
        <v>101</v>
      </c>
      <c r="B115" s="21" t="s">
        <v>106</v>
      </c>
      <c r="C115" s="14" t="s">
        <v>19</v>
      </c>
      <c r="D115" s="10"/>
      <c r="E115" s="21" t="s">
        <v>24</v>
      </c>
      <c r="F115" s="23"/>
      <c r="G115" s="19" t="s">
        <v>22</v>
      </c>
      <c r="H115" s="92">
        <v>2</v>
      </c>
      <c r="I115" s="87"/>
      <c r="J115" s="87"/>
      <c r="K115" s="87"/>
      <c r="L115" s="87"/>
      <c r="M115" s="87">
        <f>K115-L115</f>
        <v>0</v>
      </c>
      <c r="N115" s="87">
        <v>1</v>
      </c>
      <c r="O115" s="93">
        <v>1036.96</v>
      </c>
      <c r="P115" s="93">
        <v>1036.96</v>
      </c>
      <c r="Q115" s="90">
        <f>O115-P115</f>
        <v>0</v>
      </c>
      <c r="R115" s="20"/>
      <c r="S115" s="20"/>
      <c r="U115" s="20"/>
    </row>
    <row r="116" spans="1:1021" s="3" customFormat="1" ht="15" customHeight="1">
      <c r="A116" s="10">
        <v>102</v>
      </c>
      <c r="B116" s="21" t="s">
        <v>107</v>
      </c>
      <c r="C116" s="14" t="s">
        <v>19</v>
      </c>
      <c r="D116" s="10"/>
      <c r="E116" s="21" t="s">
        <v>24</v>
      </c>
      <c r="F116" s="22"/>
      <c r="G116" s="19" t="s">
        <v>25</v>
      </c>
      <c r="H116" s="96"/>
      <c r="I116" s="97"/>
      <c r="J116" s="97"/>
      <c r="K116" s="97"/>
      <c r="L116" s="97"/>
      <c r="M116" s="84"/>
      <c r="N116" s="97"/>
      <c r="O116" s="128"/>
      <c r="P116" s="128"/>
      <c r="Q116" s="84"/>
      <c r="R116" s="18"/>
    </row>
    <row r="117" spans="1:1021" s="3" customFormat="1" ht="15" customHeight="1">
      <c r="A117" s="10">
        <v>103</v>
      </c>
      <c r="B117" s="21" t="s">
        <v>108</v>
      </c>
      <c r="C117" s="14" t="s">
        <v>19</v>
      </c>
      <c r="D117" s="10"/>
      <c r="E117" s="21" t="s">
        <v>20</v>
      </c>
      <c r="F117" s="23"/>
      <c r="G117" s="19" t="s">
        <v>22</v>
      </c>
      <c r="H117" s="92">
        <v>5</v>
      </c>
      <c r="I117" s="87"/>
      <c r="J117" s="87"/>
      <c r="K117" s="87"/>
      <c r="L117" s="87"/>
      <c r="M117" s="87">
        <f>K117-L117</f>
        <v>0</v>
      </c>
      <c r="N117" s="87"/>
      <c r="O117" s="87"/>
      <c r="P117" s="87"/>
      <c r="Q117" s="90">
        <f>O117-P117</f>
        <v>0</v>
      </c>
      <c r="R117" s="20"/>
      <c r="S117" s="20"/>
      <c r="U117" s="20"/>
    </row>
    <row r="118" spans="1:1021" s="3" customFormat="1" ht="15" customHeight="1">
      <c r="A118" s="10">
        <v>104</v>
      </c>
      <c r="B118" s="21" t="s">
        <v>108</v>
      </c>
      <c r="C118" s="14" t="s">
        <v>19</v>
      </c>
      <c r="D118" s="21"/>
      <c r="E118" s="21" t="s">
        <v>20</v>
      </c>
      <c r="F118" s="39"/>
      <c r="G118" s="19" t="s">
        <v>21</v>
      </c>
      <c r="H118" s="96">
        <v>1</v>
      </c>
      <c r="I118" s="152">
        <v>2</v>
      </c>
      <c r="J118" s="152">
        <v>2</v>
      </c>
      <c r="K118" s="153">
        <v>2152</v>
      </c>
      <c r="L118" s="153">
        <v>2152</v>
      </c>
      <c r="M118" s="115"/>
      <c r="N118" s="84"/>
      <c r="O118" s="95"/>
      <c r="P118" s="95"/>
      <c r="Q118" s="84"/>
      <c r="R118" s="18"/>
    </row>
    <row r="119" spans="1:1021" s="3" customFormat="1" ht="15" customHeight="1">
      <c r="A119" s="10">
        <v>105</v>
      </c>
      <c r="B119" s="21" t="s">
        <v>109</v>
      </c>
      <c r="C119" s="14" t="s">
        <v>19</v>
      </c>
      <c r="D119" s="10"/>
      <c r="E119" s="21" t="s">
        <v>24</v>
      </c>
      <c r="F119" s="22"/>
      <c r="G119" s="19" t="s">
        <v>22</v>
      </c>
      <c r="H119" s="92"/>
      <c r="I119" s="87"/>
      <c r="J119" s="87"/>
      <c r="K119" s="90"/>
      <c r="L119" s="90"/>
      <c r="M119" s="87">
        <f>K119-L119</f>
        <v>0</v>
      </c>
      <c r="N119" s="146">
        <v>5</v>
      </c>
      <c r="O119" s="147">
        <f>3046.97+10133.42</f>
        <v>13180.39</v>
      </c>
      <c r="P119" s="147">
        <f>3046.97+10133.42</f>
        <v>13180.39</v>
      </c>
      <c r="Q119" s="90">
        <f>O119-P119</f>
        <v>0</v>
      </c>
      <c r="R119" s="20"/>
      <c r="S119" s="20"/>
      <c r="U119" s="20"/>
    </row>
    <row r="120" spans="1:1021" s="3" customFormat="1" ht="15" customHeight="1">
      <c r="A120" s="10">
        <v>106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25</v>
      </c>
      <c r="H120" s="80"/>
      <c r="I120" s="84"/>
      <c r="J120" s="84"/>
      <c r="K120" s="94"/>
      <c r="L120" s="94"/>
      <c r="M120" s="84"/>
      <c r="N120" s="84"/>
      <c r="O120" s="95"/>
      <c r="P120" s="95"/>
      <c r="Q120" s="84"/>
    </row>
    <row r="121" spans="1:1021" s="3" customFormat="1" ht="15" customHeight="1">
      <c r="A121" s="10">
        <v>107</v>
      </c>
      <c r="B121" s="21" t="s">
        <v>110</v>
      </c>
      <c r="C121" s="14" t="s">
        <v>19</v>
      </c>
      <c r="D121" s="10"/>
      <c r="E121" s="21" t="s">
        <v>111</v>
      </c>
      <c r="F121" s="23"/>
      <c r="G121" s="19" t="s">
        <v>22</v>
      </c>
      <c r="H121" s="92">
        <v>6</v>
      </c>
      <c r="I121" s="87"/>
      <c r="J121" s="87"/>
      <c r="K121" s="90"/>
      <c r="L121" s="90"/>
      <c r="M121" s="87">
        <f>K121-L121</f>
        <v>0</v>
      </c>
      <c r="N121" s="87">
        <v>10</v>
      </c>
      <c r="O121" s="93">
        <v>25314.12</v>
      </c>
      <c r="P121" s="93">
        <v>25314.12</v>
      </c>
      <c r="Q121" s="90">
        <f>O121-P121</f>
        <v>0</v>
      </c>
      <c r="R121" s="20"/>
      <c r="S121" s="20"/>
      <c r="U121" s="20"/>
    </row>
    <row r="122" spans="1:1021" s="3" customFormat="1" ht="15" customHeight="1">
      <c r="A122" s="10">
        <v>108</v>
      </c>
      <c r="B122" s="21" t="s">
        <v>110</v>
      </c>
      <c r="C122" s="14" t="s">
        <v>19</v>
      </c>
      <c r="D122" s="10"/>
      <c r="E122" s="21" t="s">
        <v>111</v>
      </c>
      <c r="F122" s="22"/>
      <c r="G122" s="19" t="s">
        <v>33</v>
      </c>
      <c r="H122" s="80">
        <v>4</v>
      </c>
      <c r="I122" s="103">
        <v>1</v>
      </c>
      <c r="J122" s="103">
        <v>1</v>
      </c>
      <c r="K122" s="104">
        <v>1781.6</v>
      </c>
      <c r="L122" s="104">
        <v>1781.6</v>
      </c>
      <c r="M122" s="103"/>
      <c r="N122" s="103">
        <v>1</v>
      </c>
      <c r="O122" s="154">
        <v>3153</v>
      </c>
      <c r="P122" s="105">
        <v>3153</v>
      </c>
      <c r="Q122" s="105"/>
    </row>
    <row r="123" spans="1:1021" s="3" customFormat="1" ht="15" customHeight="1">
      <c r="A123" s="10">
        <v>109</v>
      </c>
      <c r="B123" s="21" t="s">
        <v>112</v>
      </c>
      <c r="C123" s="14" t="s">
        <v>19</v>
      </c>
      <c r="D123" s="21"/>
      <c r="E123" s="21" t="s">
        <v>24</v>
      </c>
      <c r="F123" s="21"/>
      <c r="G123" s="19" t="s">
        <v>25</v>
      </c>
      <c r="H123" s="80"/>
      <c r="I123" s="84"/>
      <c r="J123" s="84"/>
      <c r="K123" s="94"/>
      <c r="L123" s="94"/>
      <c r="M123" s="84"/>
      <c r="N123" s="84"/>
      <c r="O123" s="95"/>
      <c r="P123" s="84"/>
      <c r="Q123" s="84"/>
    </row>
    <row r="124" spans="1:1021" s="3" customFormat="1" ht="15" customHeight="1">
      <c r="A124" s="10">
        <v>110</v>
      </c>
      <c r="B124" s="29" t="s">
        <v>112</v>
      </c>
      <c r="C124" s="14" t="s">
        <v>19</v>
      </c>
      <c r="D124" s="10"/>
      <c r="E124" s="21" t="s">
        <v>24</v>
      </c>
      <c r="F124" s="22"/>
      <c r="G124" s="19" t="s">
        <v>33</v>
      </c>
      <c r="H124" s="80"/>
      <c r="I124" s="103"/>
      <c r="J124" s="103"/>
      <c r="K124" s="104"/>
      <c r="L124" s="104"/>
      <c r="M124" s="103"/>
      <c r="N124" s="84"/>
      <c r="O124" s="95"/>
      <c r="P124" s="95"/>
      <c r="Q124" s="84"/>
    </row>
    <row r="125" spans="1:1021" s="3" customFormat="1" ht="15" customHeight="1">
      <c r="A125" s="10">
        <v>111</v>
      </c>
      <c r="B125" s="34" t="s">
        <v>112</v>
      </c>
      <c r="C125" s="14" t="s">
        <v>19</v>
      </c>
      <c r="D125" s="10"/>
      <c r="E125" s="21" t="s">
        <v>24</v>
      </c>
      <c r="F125" s="22"/>
      <c r="G125" s="19" t="s">
        <v>47</v>
      </c>
      <c r="H125" s="80"/>
      <c r="I125" s="84"/>
      <c r="J125" s="84"/>
      <c r="K125" s="84"/>
      <c r="L125" s="84"/>
      <c r="M125" s="84"/>
      <c r="N125" s="84"/>
      <c r="O125" s="95"/>
      <c r="P125" s="84"/>
      <c r="Q125" s="150"/>
    </row>
    <row r="126" spans="1:1021" s="3" customFormat="1" ht="15" customHeight="1">
      <c r="A126" s="10">
        <v>112</v>
      </c>
      <c r="B126" s="34" t="s">
        <v>112</v>
      </c>
      <c r="C126" s="14" t="s">
        <v>19</v>
      </c>
      <c r="D126" s="10"/>
      <c r="E126" s="21" t="s">
        <v>24</v>
      </c>
      <c r="F126" s="23"/>
      <c r="G126" s="19" t="s">
        <v>22</v>
      </c>
      <c r="H126" s="92"/>
      <c r="I126" s="87"/>
      <c r="J126" s="87"/>
      <c r="K126" s="87"/>
      <c r="L126" s="87"/>
      <c r="M126" s="87">
        <f t="shared" ref="M126:M127" si="27">K126-L126</f>
        <v>0</v>
      </c>
      <c r="N126" s="87">
        <v>1</v>
      </c>
      <c r="O126" s="93">
        <v>2039.11</v>
      </c>
      <c r="P126" s="93">
        <v>2039.11</v>
      </c>
      <c r="Q126" s="90">
        <f t="shared" ref="Q126:Q127" si="28">O126-P126</f>
        <v>0</v>
      </c>
      <c r="R126" s="20"/>
      <c r="S126" s="20"/>
      <c r="U126" s="20"/>
    </row>
    <row r="127" spans="1:1021" s="3" customFormat="1" ht="15" customHeight="1">
      <c r="A127" s="10">
        <v>113</v>
      </c>
      <c r="B127" s="21" t="s">
        <v>113</v>
      </c>
      <c r="C127" s="14" t="s">
        <v>54</v>
      </c>
      <c r="D127" s="10" t="s">
        <v>69</v>
      </c>
      <c r="E127" s="21" t="s">
        <v>24</v>
      </c>
      <c r="F127" s="23"/>
      <c r="G127" s="19" t="s">
        <v>22</v>
      </c>
      <c r="H127" s="92">
        <v>2</v>
      </c>
      <c r="I127" s="87"/>
      <c r="J127" s="87"/>
      <c r="K127" s="87"/>
      <c r="L127" s="87"/>
      <c r="M127" s="87">
        <f t="shared" si="27"/>
        <v>0</v>
      </c>
      <c r="N127" s="87"/>
      <c r="O127" s="93"/>
      <c r="P127" s="93"/>
      <c r="Q127" s="90">
        <f t="shared" si="28"/>
        <v>0</v>
      </c>
      <c r="R127" s="20"/>
      <c r="S127" s="20"/>
      <c r="U127" s="20"/>
    </row>
    <row r="128" spans="1:1021" s="3" customFormat="1" ht="15" customHeight="1">
      <c r="A128" s="10">
        <v>114</v>
      </c>
      <c r="B128" s="29" t="s">
        <v>113</v>
      </c>
      <c r="C128" s="14" t="s">
        <v>54</v>
      </c>
      <c r="D128" s="10" t="s">
        <v>69</v>
      </c>
      <c r="E128" s="21" t="s">
        <v>24</v>
      </c>
      <c r="F128" s="22"/>
      <c r="G128" s="19" t="s">
        <v>25</v>
      </c>
      <c r="H128" s="80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1:1021" s="3" customFormat="1" ht="15" customHeight="1">
      <c r="A129" s="10">
        <v>115</v>
      </c>
      <c r="B129" s="39" t="s">
        <v>114</v>
      </c>
      <c r="C129" s="14" t="s">
        <v>19</v>
      </c>
      <c r="D129" s="11"/>
      <c r="E129" s="21" t="s">
        <v>20</v>
      </c>
      <c r="F129" s="26"/>
      <c r="G129" s="27" t="s">
        <v>22</v>
      </c>
      <c r="H129" s="116">
        <v>6</v>
      </c>
      <c r="I129" s="117"/>
      <c r="J129" s="117"/>
      <c r="K129" s="117"/>
      <c r="L129" s="117"/>
      <c r="M129" s="87">
        <f>K129-L129</f>
        <v>0</v>
      </c>
      <c r="N129" s="117">
        <v>17</v>
      </c>
      <c r="O129" s="118">
        <v>48941.440000000002</v>
      </c>
      <c r="P129" s="118">
        <v>48941.440000000002</v>
      </c>
      <c r="Q129" s="90">
        <f>O129-P129</f>
        <v>0</v>
      </c>
      <c r="R129" s="20"/>
      <c r="S129" s="20"/>
      <c r="U129" s="20"/>
    </row>
    <row r="130" spans="1:1021" s="3" customFormat="1" ht="15" customHeight="1">
      <c r="A130" s="10">
        <v>116</v>
      </c>
      <c r="B130" s="21" t="s">
        <v>114</v>
      </c>
      <c r="C130" s="14" t="s">
        <v>19</v>
      </c>
      <c r="D130" s="21"/>
      <c r="E130" s="21" t="s">
        <v>20</v>
      </c>
      <c r="F130" s="21"/>
      <c r="G130" s="19" t="s">
        <v>21</v>
      </c>
      <c r="H130" s="80">
        <v>1</v>
      </c>
      <c r="I130" s="115">
        <v>3</v>
      </c>
      <c r="J130" s="115">
        <v>3</v>
      </c>
      <c r="K130" s="120">
        <v>9611.86</v>
      </c>
      <c r="L130" s="120">
        <v>9611.86</v>
      </c>
      <c r="M130" s="115"/>
      <c r="N130" s="84"/>
      <c r="O130" s="84"/>
      <c r="P130" s="84"/>
      <c r="Q130" s="84"/>
    </row>
    <row r="131" spans="1:1021" s="3" customFormat="1" ht="15" customHeight="1">
      <c r="A131" s="10">
        <v>117</v>
      </c>
      <c r="B131" s="21" t="s">
        <v>115</v>
      </c>
      <c r="C131" s="14" t="s">
        <v>19</v>
      </c>
      <c r="D131" s="10"/>
      <c r="E131" s="21" t="s">
        <v>116</v>
      </c>
      <c r="F131" s="23"/>
      <c r="G131" s="19" t="s">
        <v>22</v>
      </c>
      <c r="H131" s="92">
        <v>7</v>
      </c>
      <c r="I131" s="87"/>
      <c r="J131" s="87"/>
      <c r="K131" s="87"/>
      <c r="L131" s="87"/>
      <c r="M131" s="87">
        <f>K131-L131</f>
        <v>0</v>
      </c>
      <c r="N131" s="87"/>
      <c r="O131" s="93"/>
      <c r="P131" s="93"/>
      <c r="Q131" s="90">
        <f>O131-P131</f>
        <v>0</v>
      </c>
      <c r="R131" s="20"/>
      <c r="S131" s="20"/>
      <c r="U131" s="20"/>
    </row>
    <row r="132" spans="1:1021" s="3" customFormat="1" ht="15" customHeight="1">
      <c r="A132" s="10">
        <v>118</v>
      </c>
      <c r="B132" s="21" t="s">
        <v>115</v>
      </c>
      <c r="C132" s="14" t="s">
        <v>19</v>
      </c>
      <c r="D132" s="10"/>
      <c r="E132" s="21" t="s">
        <v>116</v>
      </c>
      <c r="F132" s="22"/>
      <c r="G132" s="19" t="s">
        <v>25</v>
      </c>
      <c r="H132" s="80"/>
      <c r="I132" s="84"/>
      <c r="J132" s="84"/>
      <c r="K132" s="84"/>
      <c r="L132" s="84"/>
      <c r="M132" s="84"/>
      <c r="N132" s="84"/>
      <c r="O132" s="95"/>
      <c r="P132" s="95"/>
      <c r="Q132" s="84"/>
    </row>
    <row r="133" spans="1:1021" s="18" customFormat="1" ht="15" customHeight="1">
      <c r="A133" s="10">
        <v>119</v>
      </c>
      <c r="B133" s="40" t="s">
        <v>115</v>
      </c>
      <c r="C133" s="14" t="s">
        <v>19</v>
      </c>
      <c r="D133" s="10"/>
      <c r="E133" s="21" t="s">
        <v>116</v>
      </c>
      <c r="F133" s="22"/>
      <c r="G133" s="19" t="s">
        <v>47</v>
      </c>
      <c r="H133" s="80"/>
      <c r="I133" s="84"/>
      <c r="J133" s="84"/>
      <c r="K133" s="84"/>
      <c r="L133" s="84"/>
      <c r="M133" s="84"/>
      <c r="N133" s="155">
        <v>1</v>
      </c>
      <c r="O133" s="155">
        <v>16511.830000000002</v>
      </c>
      <c r="P133" s="155">
        <v>16511.830000000002</v>
      </c>
      <c r="Q133" s="84">
        <v>0</v>
      </c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</row>
    <row r="134" spans="1:1021" s="3" customFormat="1" ht="15" customHeight="1">
      <c r="A134" s="10">
        <v>120</v>
      </c>
      <c r="B134" s="21" t="s">
        <v>117</v>
      </c>
      <c r="C134" s="14" t="s">
        <v>19</v>
      </c>
      <c r="D134" s="10"/>
      <c r="E134" s="21" t="s">
        <v>43</v>
      </c>
      <c r="F134" s="23"/>
      <c r="G134" s="19" t="s">
        <v>22</v>
      </c>
      <c r="H134" s="92">
        <v>2</v>
      </c>
      <c r="I134" s="87"/>
      <c r="J134" s="87"/>
      <c r="K134" s="87"/>
      <c r="L134" s="87"/>
      <c r="M134" s="87">
        <f>K134-L134</f>
        <v>0</v>
      </c>
      <c r="N134" s="146"/>
      <c r="O134" s="156"/>
      <c r="P134" s="156"/>
      <c r="Q134" s="90">
        <f>O134-P134</f>
        <v>0</v>
      </c>
      <c r="R134" s="20"/>
      <c r="S134" s="20"/>
      <c r="U134" s="20"/>
    </row>
    <row r="135" spans="1:1021" s="3" customFormat="1" ht="15" customHeight="1">
      <c r="A135" s="10">
        <v>121</v>
      </c>
      <c r="B135" s="21" t="s">
        <v>117</v>
      </c>
      <c r="C135" s="14" t="s">
        <v>19</v>
      </c>
      <c r="D135" s="10"/>
      <c r="E135" s="21" t="s">
        <v>43</v>
      </c>
      <c r="F135" s="22"/>
      <c r="G135" s="19" t="s">
        <v>44</v>
      </c>
      <c r="H135" s="80">
        <v>2</v>
      </c>
      <c r="I135" s="105"/>
      <c r="J135" s="105"/>
      <c r="K135" s="106"/>
      <c r="L135" s="106"/>
      <c r="M135" s="105"/>
      <c r="N135" s="107"/>
      <c r="O135" s="108"/>
      <c r="P135" s="107"/>
      <c r="Q135" s="107"/>
    </row>
    <row r="136" spans="1:1021" s="3" customFormat="1" ht="15" customHeight="1">
      <c r="A136" s="10">
        <v>122</v>
      </c>
      <c r="B136" s="21" t="s">
        <v>118</v>
      </c>
      <c r="C136" s="14"/>
      <c r="D136" s="10"/>
      <c r="E136" s="21"/>
      <c r="F136" s="22"/>
      <c r="G136" s="19" t="s">
        <v>22</v>
      </c>
      <c r="H136" s="92">
        <v>4</v>
      </c>
      <c r="I136" s="157"/>
      <c r="J136" s="157"/>
      <c r="K136" s="158"/>
      <c r="L136" s="158"/>
      <c r="M136" s="87">
        <f>K136-L136</f>
        <v>0</v>
      </c>
      <c r="N136" s="159"/>
      <c r="O136" s="160"/>
      <c r="P136" s="160"/>
      <c r="Q136" s="90">
        <f>O136-P136</f>
        <v>0</v>
      </c>
      <c r="R136" s="20"/>
      <c r="S136" s="20"/>
      <c r="U136" s="20"/>
    </row>
    <row r="137" spans="1:1021" s="3" customFormat="1" ht="15" customHeight="1">
      <c r="A137" s="10">
        <v>123</v>
      </c>
      <c r="B137" s="21" t="s">
        <v>118</v>
      </c>
      <c r="C137" s="14"/>
      <c r="D137" s="10"/>
      <c r="E137" s="21"/>
      <c r="F137" s="22"/>
      <c r="G137" s="19" t="s">
        <v>25</v>
      </c>
      <c r="H137" s="80">
        <v>1</v>
      </c>
      <c r="I137" s="104"/>
      <c r="J137" s="104"/>
      <c r="K137" s="104"/>
      <c r="L137" s="106"/>
      <c r="M137" s="104"/>
      <c r="N137" s="106"/>
      <c r="O137" s="161"/>
      <c r="P137" s="161"/>
      <c r="Q137" s="106"/>
      <c r="R137" s="18"/>
    </row>
    <row r="138" spans="1:1021" s="18" customFormat="1" ht="15" customHeight="1">
      <c r="A138" s="10">
        <v>124</v>
      </c>
      <c r="B138" s="13" t="s">
        <v>119</v>
      </c>
      <c r="C138" s="14" t="s">
        <v>19</v>
      </c>
      <c r="D138" s="10"/>
      <c r="E138" s="21" t="s">
        <v>43</v>
      </c>
      <c r="F138" s="16"/>
      <c r="G138" s="17" t="s">
        <v>22</v>
      </c>
      <c r="H138" s="85">
        <v>4</v>
      </c>
      <c r="I138" s="101"/>
      <c r="J138" s="101"/>
      <c r="K138" s="101"/>
      <c r="L138" s="101"/>
      <c r="M138" s="87">
        <f>K138-L138</f>
        <v>0</v>
      </c>
      <c r="N138" s="101"/>
      <c r="O138" s="102"/>
      <c r="P138" s="102"/>
      <c r="Q138" s="90">
        <f>O138-P138</f>
        <v>0</v>
      </c>
      <c r="R138" s="20"/>
      <c r="S138" s="20"/>
      <c r="T138" s="3"/>
      <c r="U138" s="20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</row>
    <row r="139" spans="1:1021" s="18" customFormat="1" ht="15" customHeight="1">
      <c r="A139" s="10">
        <v>125</v>
      </c>
      <c r="B139" s="13" t="s">
        <v>119</v>
      </c>
      <c r="C139" s="14" t="s">
        <v>19</v>
      </c>
      <c r="D139" s="10"/>
      <c r="E139" s="21"/>
      <c r="F139" s="41"/>
      <c r="G139" s="19" t="s">
        <v>44</v>
      </c>
      <c r="H139" s="162">
        <v>3</v>
      </c>
      <c r="I139" s="105"/>
      <c r="J139" s="105"/>
      <c r="K139" s="104"/>
      <c r="L139" s="106"/>
      <c r="M139" s="105"/>
      <c r="N139" s="107"/>
      <c r="O139" s="108"/>
      <c r="P139" s="108"/>
      <c r="Q139" s="107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3" customFormat="1" ht="15" customHeight="1">
      <c r="A140" s="10">
        <v>126</v>
      </c>
      <c r="B140" s="21" t="s">
        <v>120</v>
      </c>
      <c r="C140" s="14"/>
      <c r="D140" s="10"/>
      <c r="E140" s="21"/>
      <c r="F140" s="22"/>
      <c r="G140" s="19" t="s">
        <v>25</v>
      </c>
      <c r="H140" s="80"/>
      <c r="I140" s="104"/>
      <c r="J140" s="104"/>
      <c r="K140" s="104"/>
      <c r="L140" s="104"/>
      <c r="M140" s="104"/>
      <c r="N140" s="104"/>
      <c r="O140" s="121"/>
      <c r="P140" s="121"/>
      <c r="Q140" s="104"/>
    </row>
    <row r="141" spans="1:1021" s="3" customFormat="1" ht="15" customHeight="1">
      <c r="A141" s="10">
        <v>127</v>
      </c>
      <c r="B141" s="21" t="s">
        <v>120</v>
      </c>
      <c r="C141" s="14"/>
      <c r="D141" s="10"/>
      <c r="E141" s="21"/>
      <c r="F141" s="22"/>
      <c r="G141" s="19" t="s">
        <v>44</v>
      </c>
      <c r="H141" s="80"/>
      <c r="I141" s="82"/>
      <c r="J141" s="82"/>
      <c r="K141" s="94"/>
      <c r="L141" s="94"/>
      <c r="M141" s="84"/>
      <c r="N141" s="82"/>
      <c r="O141" s="95"/>
      <c r="P141" s="95"/>
      <c r="Q141" s="84"/>
      <c r="R141" s="18"/>
    </row>
    <row r="142" spans="1:1021" s="18" customFormat="1" ht="15" customHeight="1">
      <c r="A142" s="10">
        <v>128</v>
      </c>
      <c r="B142" s="21" t="s">
        <v>121</v>
      </c>
      <c r="C142" s="14" t="s">
        <v>54</v>
      </c>
      <c r="D142" s="10"/>
      <c r="E142" s="21" t="s">
        <v>122</v>
      </c>
      <c r="F142" s="23"/>
      <c r="G142" s="19" t="s">
        <v>22</v>
      </c>
      <c r="H142" s="92">
        <v>5</v>
      </c>
      <c r="I142" s="87"/>
      <c r="J142" s="87"/>
      <c r="K142" s="87"/>
      <c r="L142" s="87"/>
      <c r="M142" s="87">
        <f>K142-L142</f>
        <v>0</v>
      </c>
      <c r="N142" s="87">
        <v>12</v>
      </c>
      <c r="O142" s="93">
        <v>27158.53</v>
      </c>
      <c r="P142" s="93">
        <v>27158.53</v>
      </c>
      <c r="Q142" s="90">
        <f>O142-P142</f>
        <v>0</v>
      </c>
      <c r="R142" s="20"/>
      <c r="S142" s="20"/>
      <c r="T142" s="3"/>
      <c r="U142" s="20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</row>
    <row r="143" spans="1:1021" s="18" customFormat="1" ht="15" customHeight="1">
      <c r="A143" s="10">
        <v>129</v>
      </c>
      <c r="B143" s="21" t="s">
        <v>121</v>
      </c>
      <c r="C143" s="14" t="s">
        <v>54</v>
      </c>
      <c r="D143" s="10"/>
      <c r="E143" s="21" t="s">
        <v>122</v>
      </c>
      <c r="F143" s="22"/>
      <c r="G143" s="19" t="s">
        <v>47</v>
      </c>
      <c r="H143" s="80"/>
      <c r="I143" s="84"/>
      <c r="J143" s="84"/>
      <c r="K143" s="84"/>
      <c r="L143" s="84"/>
      <c r="M143" s="84"/>
      <c r="N143" s="84"/>
      <c r="O143" s="95"/>
      <c r="P143" s="95"/>
      <c r="Q143" s="84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3" customFormat="1" ht="15" customHeight="1">
      <c r="A144" s="10">
        <v>130</v>
      </c>
      <c r="B144" s="21" t="s">
        <v>123</v>
      </c>
      <c r="C144" s="14" t="s">
        <v>19</v>
      </c>
      <c r="D144" s="10"/>
      <c r="E144" s="21" t="s">
        <v>24</v>
      </c>
      <c r="F144" s="22"/>
      <c r="G144" s="19" t="s">
        <v>33</v>
      </c>
      <c r="H144" s="80"/>
      <c r="I144" s="103"/>
      <c r="J144" s="103"/>
      <c r="K144" s="104"/>
      <c r="L144" s="104"/>
      <c r="M144" s="103"/>
      <c r="N144" s="155">
        <v>1</v>
      </c>
      <c r="O144" s="155">
        <v>7777.4</v>
      </c>
      <c r="P144" s="155">
        <v>7777.4</v>
      </c>
      <c r="Q144" s="84"/>
      <c r="R144" s="18"/>
    </row>
    <row r="145" spans="1:1021" s="3" customFormat="1" ht="15" customHeight="1">
      <c r="A145" s="10">
        <v>131</v>
      </c>
      <c r="B145" s="21" t="s">
        <v>123</v>
      </c>
      <c r="C145" s="14"/>
      <c r="D145" s="10"/>
      <c r="E145" s="21"/>
      <c r="F145" s="22"/>
      <c r="G145" s="19" t="s">
        <v>25</v>
      </c>
      <c r="H145" s="80">
        <v>5</v>
      </c>
      <c r="I145" s="84"/>
      <c r="J145" s="84"/>
      <c r="K145" s="84"/>
      <c r="L145" s="84"/>
      <c r="M145" s="84"/>
      <c r="N145" s="84"/>
      <c r="O145" s="91"/>
      <c r="P145" s="91"/>
      <c r="Q145" s="84"/>
      <c r="R145" s="18"/>
    </row>
    <row r="146" spans="1:1021" s="3" customFormat="1" ht="15" customHeight="1">
      <c r="A146" s="10"/>
      <c r="B146" s="21" t="s">
        <v>244</v>
      </c>
      <c r="C146" s="14"/>
      <c r="D146" s="10"/>
      <c r="E146" s="21"/>
      <c r="F146" s="22"/>
      <c r="G146" s="19" t="s">
        <v>22</v>
      </c>
      <c r="H146" s="80">
        <v>1</v>
      </c>
      <c r="I146" s="84"/>
      <c r="J146" s="84"/>
      <c r="K146" s="84"/>
      <c r="L146" s="84"/>
      <c r="M146" s="87">
        <f t="shared" ref="M146:M147" si="29">K146-L146</f>
        <v>0</v>
      </c>
      <c r="N146" s="84"/>
      <c r="O146" s="91"/>
      <c r="P146" s="91"/>
      <c r="Q146" s="90">
        <f t="shared" ref="Q146:Q147" si="30">O146-P146</f>
        <v>0</v>
      </c>
      <c r="R146" s="18"/>
    </row>
    <row r="147" spans="1:1021" s="3" customFormat="1" ht="15" customHeight="1">
      <c r="A147" s="10">
        <v>132</v>
      </c>
      <c r="B147" s="21" t="s">
        <v>124</v>
      </c>
      <c r="C147" s="14" t="s">
        <v>19</v>
      </c>
      <c r="D147" s="10"/>
      <c r="E147" s="21" t="s">
        <v>24</v>
      </c>
      <c r="F147" s="22"/>
      <c r="G147" s="19" t="s">
        <v>22</v>
      </c>
      <c r="H147" s="92">
        <v>9</v>
      </c>
      <c r="I147" s="87"/>
      <c r="J147" s="87"/>
      <c r="K147" s="87"/>
      <c r="L147" s="87"/>
      <c r="M147" s="87">
        <f t="shared" si="29"/>
        <v>0</v>
      </c>
      <c r="N147" s="87"/>
      <c r="O147" s="99"/>
      <c r="P147" s="99"/>
      <c r="Q147" s="90">
        <f t="shared" si="30"/>
        <v>0</v>
      </c>
      <c r="R147" s="20"/>
      <c r="S147" s="20"/>
      <c r="U147" s="20"/>
    </row>
    <row r="148" spans="1:1021" ht="15" customHeight="1">
      <c r="A148" s="10">
        <v>133</v>
      </c>
      <c r="B148" s="21" t="s">
        <v>124</v>
      </c>
      <c r="C148" s="14" t="s">
        <v>19</v>
      </c>
      <c r="D148" s="10"/>
      <c r="E148" s="21" t="s">
        <v>24</v>
      </c>
      <c r="F148" s="22"/>
      <c r="G148" s="19" t="s">
        <v>25</v>
      </c>
      <c r="H148" s="80"/>
      <c r="I148" s="104"/>
      <c r="J148" s="104"/>
      <c r="K148" s="104"/>
      <c r="L148" s="104"/>
      <c r="M148" s="104"/>
      <c r="N148" s="104"/>
      <c r="O148" s="121"/>
      <c r="P148" s="121"/>
      <c r="Q148" s="104"/>
      <c r="R148" s="18"/>
    </row>
    <row r="149" spans="1:1021" s="3" customFormat="1" ht="15" customHeight="1">
      <c r="A149" s="10">
        <v>134</v>
      </c>
      <c r="B149" s="21" t="s">
        <v>125</v>
      </c>
      <c r="C149" s="14" t="s">
        <v>19</v>
      </c>
      <c r="D149" s="10"/>
      <c r="E149" s="21"/>
      <c r="F149" s="23"/>
      <c r="G149" s="19" t="s">
        <v>22</v>
      </c>
      <c r="H149" s="116">
        <v>1</v>
      </c>
      <c r="I149" s="117"/>
      <c r="J149" s="117"/>
      <c r="K149" s="117"/>
      <c r="L149" s="117"/>
      <c r="M149" s="87">
        <f>K149-L149</f>
        <v>0</v>
      </c>
      <c r="N149" s="87">
        <v>8</v>
      </c>
      <c r="O149" s="93">
        <f>7026.85+24140.5</f>
        <v>31167.35</v>
      </c>
      <c r="P149" s="93">
        <f>7026.85+24140.5</f>
        <v>31167.35</v>
      </c>
      <c r="Q149" s="90">
        <f>O149-P149</f>
        <v>0</v>
      </c>
      <c r="R149" s="20"/>
      <c r="S149" s="20"/>
      <c r="U149" s="20"/>
    </row>
    <row r="150" spans="1:1021" ht="15" customHeight="1">
      <c r="A150" s="10">
        <v>135</v>
      </c>
      <c r="B150" s="21" t="s">
        <v>125</v>
      </c>
      <c r="C150" s="14" t="s">
        <v>19</v>
      </c>
      <c r="D150" s="10"/>
      <c r="E150" s="21" t="s">
        <v>126</v>
      </c>
      <c r="F150" s="22"/>
      <c r="G150" s="19" t="s">
        <v>33</v>
      </c>
      <c r="H150" s="80">
        <v>2</v>
      </c>
      <c r="I150" s="103"/>
      <c r="J150" s="103"/>
      <c r="K150" s="104"/>
      <c r="L150" s="104"/>
      <c r="M150" s="103"/>
      <c r="N150" s="103">
        <v>2</v>
      </c>
      <c r="O150" s="103">
        <v>5444.18</v>
      </c>
      <c r="P150" s="105">
        <v>5444.18</v>
      </c>
      <c r="Q150" s="105"/>
    </row>
    <row r="151" spans="1:1021" ht="15" customHeight="1">
      <c r="A151" s="10">
        <v>136</v>
      </c>
      <c r="B151" s="21" t="s">
        <v>127</v>
      </c>
      <c r="C151" s="14"/>
      <c r="D151" s="10"/>
      <c r="E151" s="21"/>
      <c r="F151" s="22"/>
      <c r="G151" s="19" t="s">
        <v>21</v>
      </c>
      <c r="H151" s="80">
        <v>1</v>
      </c>
      <c r="I151" s="115"/>
      <c r="J151" s="115"/>
      <c r="K151" s="120"/>
      <c r="L151" s="120"/>
      <c r="M151" s="164"/>
      <c r="N151" s="84"/>
      <c r="O151" s="91"/>
      <c r="P151" s="91"/>
      <c r="Q151" s="84"/>
    </row>
    <row r="152" spans="1:1021" ht="15" customHeight="1">
      <c r="A152" s="10">
        <v>137</v>
      </c>
      <c r="B152" s="21" t="s">
        <v>127</v>
      </c>
      <c r="C152" s="14"/>
      <c r="D152" s="10"/>
      <c r="E152" s="21"/>
      <c r="F152" s="22"/>
      <c r="G152" s="19" t="s">
        <v>22</v>
      </c>
      <c r="H152" s="92">
        <v>4</v>
      </c>
      <c r="I152" s="87"/>
      <c r="J152" s="87"/>
      <c r="K152" s="87"/>
      <c r="L152" s="87"/>
      <c r="M152" s="87">
        <f t="shared" ref="M152:M153" si="31">K152-L152</f>
        <v>0</v>
      </c>
      <c r="N152" s="87">
        <v>11</v>
      </c>
      <c r="O152" s="99">
        <v>28354.63</v>
      </c>
      <c r="P152" s="99"/>
      <c r="Q152" s="90">
        <f t="shared" ref="Q152:Q153" si="32">O152-P152</f>
        <v>28354.63</v>
      </c>
      <c r="R152" s="20"/>
      <c r="S152" s="20"/>
      <c r="U152" s="20"/>
    </row>
    <row r="153" spans="1:1021" ht="15" customHeight="1">
      <c r="A153" s="10">
        <v>138</v>
      </c>
      <c r="B153" s="21" t="s">
        <v>128</v>
      </c>
      <c r="C153" s="14"/>
      <c r="D153" s="10"/>
      <c r="E153" s="21"/>
      <c r="F153" s="22"/>
      <c r="G153" s="19" t="s">
        <v>22</v>
      </c>
      <c r="H153" s="92">
        <v>2</v>
      </c>
      <c r="I153" s="165"/>
      <c r="J153" s="165"/>
      <c r="K153" s="165"/>
      <c r="L153" s="165"/>
      <c r="M153" s="87">
        <f t="shared" si="31"/>
        <v>0</v>
      </c>
      <c r="N153" s="87">
        <v>3</v>
      </c>
      <c r="O153" s="99">
        <v>3513.17</v>
      </c>
      <c r="P153" s="99">
        <v>3513.17</v>
      </c>
      <c r="Q153" s="90">
        <f t="shared" si="32"/>
        <v>0</v>
      </c>
      <c r="R153" s="20"/>
      <c r="S153" s="20"/>
      <c r="U153" s="20"/>
    </row>
    <row r="154" spans="1:1021" s="3" customFormat="1" ht="15" customHeight="1">
      <c r="A154" s="10">
        <v>139</v>
      </c>
      <c r="B154" s="21" t="s">
        <v>128</v>
      </c>
      <c r="C154" s="14"/>
      <c r="D154" s="10"/>
      <c r="E154" s="21"/>
      <c r="F154" s="22"/>
      <c r="G154" s="19" t="s">
        <v>33</v>
      </c>
      <c r="H154" s="80">
        <v>3</v>
      </c>
      <c r="I154" s="84"/>
      <c r="J154" s="84"/>
      <c r="K154" s="84"/>
      <c r="L154" s="84"/>
      <c r="M154" s="84"/>
      <c r="N154" s="84">
        <v>3</v>
      </c>
      <c r="O154" s="91">
        <v>6614.2</v>
      </c>
      <c r="P154" s="91">
        <v>6614.2</v>
      </c>
      <c r="Q154" s="84"/>
      <c r="R154" s="18"/>
    </row>
    <row r="155" spans="1:1021" s="3" customFormat="1" ht="15" customHeight="1">
      <c r="A155" s="10">
        <v>140</v>
      </c>
      <c r="B155" s="21" t="s">
        <v>129</v>
      </c>
      <c r="C155" s="14" t="s">
        <v>19</v>
      </c>
      <c r="D155" s="10"/>
      <c r="E155" s="21" t="s">
        <v>39</v>
      </c>
      <c r="F155" s="22"/>
      <c r="G155" s="19" t="s">
        <v>22</v>
      </c>
      <c r="H155" s="92">
        <v>3</v>
      </c>
      <c r="I155" s="87"/>
      <c r="J155" s="87"/>
      <c r="K155" s="87"/>
      <c r="L155" s="87"/>
      <c r="M155" s="87">
        <f t="shared" ref="M155:M157" si="33">K155-L155</f>
        <v>0</v>
      </c>
      <c r="N155" s="87"/>
      <c r="O155" s="99"/>
      <c r="P155" s="99"/>
      <c r="Q155" s="90">
        <f t="shared" ref="Q155:Q157" si="34">O155-P155</f>
        <v>0</v>
      </c>
      <c r="R155" s="20"/>
      <c r="S155" s="20"/>
      <c r="T155" s="18"/>
      <c r="U155" s="20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</row>
    <row r="156" spans="1:1021" s="3" customFormat="1" ht="15" customHeight="1">
      <c r="A156" s="10">
        <v>141</v>
      </c>
      <c r="B156" s="21" t="s">
        <v>130</v>
      </c>
      <c r="C156" s="14" t="s">
        <v>19</v>
      </c>
      <c r="D156" s="10"/>
      <c r="E156" s="21" t="s">
        <v>39</v>
      </c>
      <c r="F156" s="23"/>
      <c r="G156" s="19" t="s">
        <v>22</v>
      </c>
      <c r="H156" s="92">
        <v>1</v>
      </c>
      <c r="I156" s="87"/>
      <c r="J156" s="87"/>
      <c r="K156" s="90"/>
      <c r="L156" s="90"/>
      <c r="M156" s="87">
        <f t="shared" si="33"/>
        <v>0</v>
      </c>
      <c r="N156" s="87">
        <v>2</v>
      </c>
      <c r="O156" s="93">
        <v>3928.91</v>
      </c>
      <c r="P156" s="93">
        <v>3928.91</v>
      </c>
      <c r="Q156" s="90">
        <f t="shared" si="34"/>
        <v>0</v>
      </c>
      <c r="R156" s="20"/>
      <c r="S156" s="20"/>
      <c r="U156" s="20"/>
    </row>
    <row r="157" spans="1:1021" s="3" customFormat="1" ht="15" customHeight="1">
      <c r="A157" s="10">
        <v>142</v>
      </c>
      <c r="B157" s="21" t="s">
        <v>131</v>
      </c>
      <c r="C157" s="14" t="s">
        <v>19</v>
      </c>
      <c r="D157" s="10"/>
      <c r="E157" s="21" t="s">
        <v>39</v>
      </c>
      <c r="F157" s="22"/>
      <c r="G157" s="19" t="s">
        <v>22</v>
      </c>
      <c r="H157" s="92">
        <v>4</v>
      </c>
      <c r="I157" s="87"/>
      <c r="J157" s="87"/>
      <c r="K157" s="90"/>
      <c r="L157" s="90"/>
      <c r="M157" s="87">
        <f t="shared" si="33"/>
        <v>0</v>
      </c>
      <c r="N157" s="87"/>
      <c r="O157" s="99"/>
      <c r="P157" s="99"/>
      <c r="Q157" s="90">
        <f t="shared" si="34"/>
        <v>0</v>
      </c>
      <c r="R157" s="20"/>
      <c r="S157" s="20"/>
      <c r="U157" s="20"/>
    </row>
    <row r="158" spans="1:1021" s="3" customFormat="1" ht="15" customHeight="1">
      <c r="A158" s="10">
        <v>143</v>
      </c>
      <c r="B158" s="21" t="s">
        <v>132</v>
      </c>
      <c r="C158" s="14"/>
      <c r="D158" s="10"/>
      <c r="E158" s="21"/>
      <c r="F158" s="22"/>
      <c r="G158" s="17" t="s">
        <v>25</v>
      </c>
      <c r="H158" s="92"/>
      <c r="I158" s="87"/>
      <c r="J158" s="87"/>
      <c r="K158" s="90"/>
      <c r="L158" s="90"/>
      <c r="M158" s="87"/>
      <c r="N158" s="87"/>
      <c r="O158" s="99"/>
      <c r="P158" s="99"/>
      <c r="Q158" s="90"/>
      <c r="S158" s="20"/>
      <c r="U158" s="20"/>
    </row>
    <row r="159" spans="1:1021" s="3" customFormat="1" ht="15" customHeight="1">
      <c r="A159" s="10">
        <v>144</v>
      </c>
      <c r="B159" s="21" t="s">
        <v>131</v>
      </c>
      <c r="C159" s="14" t="s">
        <v>19</v>
      </c>
      <c r="D159" s="10"/>
      <c r="E159" s="21" t="s">
        <v>39</v>
      </c>
      <c r="F159" s="22"/>
      <c r="G159" s="17" t="s">
        <v>25</v>
      </c>
      <c r="H159" s="80"/>
      <c r="I159" s="82"/>
      <c r="J159" s="82"/>
      <c r="K159" s="94"/>
      <c r="L159" s="94"/>
      <c r="M159" s="84"/>
      <c r="N159" s="82"/>
      <c r="O159" s="95"/>
      <c r="P159" s="95"/>
      <c r="Q159" s="84"/>
    </row>
    <row r="160" spans="1:1021" ht="15" customHeight="1">
      <c r="A160" s="10">
        <v>145</v>
      </c>
      <c r="B160" s="33" t="s">
        <v>133</v>
      </c>
      <c r="C160" s="14"/>
      <c r="D160" s="10"/>
      <c r="E160" s="21"/>
      <c r="F160" s="22"/>
      <c r="G160" s="17" t="s">
        <v>44</v>
      </c>
      <c r="H160" s="80">
        <v>3</v>
      </c>
      <c r="I160" s="105"/>
      <c r="J160" s="105"/>
      <c r="K160" s="104"/>
      <c r="L160" s="106"/>
      <c r="M160" s="105"/>
      <c r="N160" s="107"/>
      <c r="O160" s="108"/>
      <c r="P160" s="107"/>
      <c r="Q160" s="107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18"/>
      <c r="AMA160" s="18"/>
      <c r="AMB160" s="18"/>
      <c r="AMC160" s="18"/>
      <c r="AMD160" s="18"/>
      <c r="AME160" s="18"/>
      <c r="AMF160" s="18"/>
      <c r="AMG160" s="18"/>
    </row>
    <row r="161" spans="1:1021" ht="15" customHeight="1">
      <c r="A161" s="10">
        <v>146</v>
      </c>
      <c r="B161" s="33" t="s">
        <v>133</v>
      </c>
      <c r="C161" s="14" t="s">
        <v>19</v>
      </c>
      <c r="D161" s="10"/>
      <c r="E161" s="21"/>
      <c r="F161" s="23"/>
      <c r="G161" s="19" t="s">
        <v>22</v>
      </c>
      <c r="H161" s="92"/>
      <c r="I161" s="87"/>
      <c r="J161" s="87"/>
      <c r="K161" s="90"/>
      <c r="L161" s="90"/>
      <c r="M161" s="87">
        <f>K161-L161</f>
        <v>0</v>
      </c>
      <c r="N161" s="146">
        <v>2</v>
      </c>
      <c r="O161" s="146">
        <v>424.15</v>
      </c>
      <c r="P161" s="146">
        <v>424.15</v>
      </c>
      <c r="Q161" s="90">
        <f>O161-P161</f>
        <v>0</v>
      </c>
      <c r="R161" s="20"/>
      <c r="S161" s="20"/>
      <c r="T161" s="18"/>
      <c r="U161" s="20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8"/>
      <c r="AMA161" s="18"/>
      <c r="AMB161" s="18"/>
      <c r="AMC161" s="18"/>
      <c r="AMD161" s="18"/>
      <c r="AME161" s="18"/>
      <c r="AMF161" s="18"/>
      <c r="AMG161" s="18"/>
    </row>
    <row r="162" spans="1:1021" ht="15" customHeight="1">
      <c r="A162" s="10">
        <v>147</v>
      </c>
      <c r="B162" s="33" t="s">
        <v>134</v>
      </c>
      <c r="C162" s="14"/>
      <c r="D162" s="10"/>
      <c r="E162" s="21"/>
      <c r="F162" s="23"/>
      <c r="G162" s="19" t="s">
        <v>25</v>
      </c>
      <c r="H162" s="92">
        <v>4</v>
      </c>
      <c r="I162" s="87"/>
      <c r="J162" s="87"/>
      <c r="K162" s="90"/>
      <c r="L162" s="90"/>
      <c r="M162" s="87"/>
      <c r="N162" s="146"/>
      <c r="O162" s="147"/>
      <c r="P162" s="147"/>
      <c r="Q162" s="90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</row>
    <row r="163" spans="1:1021" ht="15" customHeight="1">
      <c r="A163" s="10">
        <v>148</v>
      </c>
      <c r="B163" s="21" t="s">
        <v>135</v>
      </c>
      <c r="C163" s="14"/>
      <c r="D163" s="21"/>
      <c r="E163" s="21"/>
      <c r="F163" s="23"/>
      <c r="G163" s="19"/>
      <c r="H163" s="92"/>
      <c r="I163" s="87"/>
      <c r="J163" s="87"/>
      <c r="K163" s="90"/>
      <c r="L163" s="90"/>
      <c r="M163" s="87"/>
      <c r="N163" s="146"/>
      <c r="O163" s="147"/>
      <c r="P163" s="147"/>
      <c r="Q163" s="90"/>
    </row>
    <row r="164" spans="1:1021" s="3" customFormat="1" ht="15" customHeight="1">
      <c r="A164" s="10">
        <v>149</v>
      </c>
      <c r="B164" s="21" t="s">
        <v>135</v>
      </c>
      <c r="C164" s="14"/>
      <c r="D164" s="21"/>
      <c r="E164" s="21"/>
      <c r="F164" s="23"/>
      <c r="G164" s="19" t="s">
        <v>33</v>
      </c>
      <c r="H164" s="92">
        <v>3</v>
      </c>
      <c r="I164" s="87"/>
      <c r="J164" s="87"/>
      <c r="K164" s="90"/>
      <c r="L164" s="90"/>
      <c r="M164" s="87"/>
      <c r="N164" s="146"/>
      <c r="O164" s="146"/>
      <c r="P164" s="146"/>
      <c r="Q164" s="90"/>
      <c r="R164" s="18"/>
    </row>
    <row r="165" spans="1:1021" s="3" customFormat="1" ht="15" customHeight="1">
      <c r="A165" s="10">
        <v>150</v>
      </c>
      <c r="B165" s="21" t="s">
        <v>136</v>
      </c>
      <c r="C165" s="14"/>
      <c r="D165" s="10"/>
      <c r="E165" s="21"/>
      <c r="F165" s="22"/>
      <c r="G165" s="19" t="s">
        <v>25</v>
      </c>
      <c r="H165" s="80"/>
      <c r="I165" s="84"/>
      <c r="J165" s="84"/>
      <c r="K165" s="94"/>
      <c r="L165" s="94"/>
      <c r="M165" s="84"/>
      <c r="N165" s="84"/>
      <c r="O165" s="84"/>
      <c r="P165" s="84"/>
      <c r="Q165" s="84"/>
      <c r="R165" s="18"/>
    </row>
    <row r="166" spans="1:1021" s="3" customFormat="1" ht="15" customHeight="1">
      <c r="A166" s="10">
        <v>151</v>
      </c>
      <c r="B166" s="21" t="s">
        <v>137</v>
      </c>
      <c r="C166" s="14" t="s">
        <v>19</v>
      </c>
      <c r="D166" s="21"/>
      <c r="E166" s="21" t="s">
        <v>32</v>
      </c>
      <c r="F166" s="23"/>
      <c r="G166" s="19" t="s">
        <v>22</v>
      </c>
      <c r="H166" s="92">
        <v>3</v>
      </c>
      <c r="I166" s="87"/>
      <c r="J166" s="87"/>
      <c r="K166" s="90"/>
      <c r="L166" s="90"/>
      <c r="M166" s="87">
        <f>K166-L166</f>
        <v>0</v>
      </c>
      <c r="N166" s="146">
        <v>8</v>
      </c>
      <c r="O166" s="146">
        <v>15896.22</v>
      </c>
      <c r="P166" s="146">
        <f>1797.76+2882.03</f>
        <v>4679.79</v>
      </c>
      <c r="Q166" s="90">
        <f>O166-P166</f>
        <v>11216.43</v>
      </c>
      <c r="R166" s="20"/>
      <c r="S166" s="20"/>
      <c r="U166" s="20"/>
    </row>
    <row r="167" spans="1:1021" s="3" customFormat="1" ht="15" customHeight="1">
      <c r="A167" s="10">
        <v>152</v>
      </c>
      <c r="B167" s="21" t="s">
        <v>137</v>
      </c>
      <c r="C167" s="14" t="s">
        <v>19</v>
      </c>
      <c r="D167" s="21"/>
      <c r="E167" s="21" t="s">
        <v>32</v>
      </c>
      <c r="F167" s="21"/>
      <c r="G167" s="19" t="s">
        <v>33</v>
      </c>
      <c r="H167" s="80">
        <v>1</v>
      </c>
      <c r="I167" s="103"/>
      <c r="J167" s="103"/>
      <c r="K167" s="104"/>
      <c r="L167" s="104"/>
      <c r="M167" s="103"/>
      <c r="N167" s="84"/>
      <c r="O167" s="84"/>
      <c r="P167" s="84"/>
      <c r="Q167" s="84"/>
    </row>
    <row r="168" spans="1:1021" ht="15" customHeight="1">
      <c r="A168" s="10">
        <v>153</v>
      </c>
      <c r="B168" s="21" t="s">
        <v>138</v>
      </c>
      <c r="C168" s="14" t="s">
        <v>19</v>
      </c>
      <c r="D168" s="10"/>
      <c r="E168" s="21" t="s">
        <v>39</v>
      </c>
      <c r="F168" s="22"/>
      <c r="G168" s="19" t="s">
        <v>22</v>
      </c>
      <c r="H168" s="92">
        <v>4</v>
      </c>
      <c r="I168" s="101"/>
      <c r="J168" s="101"/>
      <c r="K168" s="101"/>
      <c r="L168" s="101"/>
      <c r="M168" s="87">
        <f t="shared" ref="M168:M169" si="35">K168-L168</f>
        <v>0</v>
      </c>
      <c r="N168" s="101">
        <v>9</v>
      </c>
      <c r="O168" s="101">
        <v>26709.15</v>
      </c>
      <c r="P168" s="101">
        <v>26709.15</v>
      </c>
      <c r="Q168" s="90">
        <f t="shared" ref="Q168:Q169" si="36">O168-P168</f>
        <v>0</v>
      </c>
      <c r="R168" s="20"/>
      <c r="S168" s="20"/>
      <c r="U168" s="20"/>
    </row>
    <row r="169" spans="1:1021" ht="15" customHeight="1">
      <c r="A169" s="10">
        <v>154</v>
      </c>
      <c r="B169" s="21" t="s">
        <v>139</v>
      </c>
      <c r="C169" s="42" t="s">
        <v>19</v>
      </c>
      <c r="D169" s="43"/>
      <c r="E169" s="21" t="s">
        <v>39</v>
      </c>
      <c r="F169" s="23"/>
      <c r="G169" s="19" t="s">
        <v>22</v>
      </c>
      <c r="H169" s="92"/>
      <c r="I169" s="101"/>
      <c r="J169" s="101"/>
      <c r="K169" s="101"/>
      <c r="L169" s="101"/>
      <c r="M169" s="87">
        <f t="shared" si="35"/>
        <v>0</v>
      </c>
      <c r="N169" s="101"/>
      <c r="O169" s="166"/>
      <c r="P169" s="166"/>
      <c r="Q169" s="90">
        <f t="shared" si="36"/>
        <v>0</v>
      </c>
      <c r="R169" s="20"/>
      <c r="S169" s="20"/>
      <c r="U169" s="20"/>
    </row>
    <row r="170" spans="1:1021" ht="15" customHeight="1">
      <c r="A170" s="10">
        <v>155</v>
      </c>
      <c r="B170" s="21" t="s">
        <v>139</v>
      </c>
      <c r="C170" s="42" t="s">
        <v>19</v>
      </c>
      <c r="D170" s="43"/>
      <c r="E170" s="21" t="s">
        <v>39</v>
      </c>
      <c r="F170" s="44"/>
      <c r="G170" s="19" t="s">
        <v>25</v>
      </c>
      <c r="H170" s="167">
        <v>1</v>
      </c>
      <c r="I170" s="104"/>
      <c r="J170" s="104"/>
      <c r="K170" s="104"/>
      <c r="L170" s="104"/>
      <c r="M170" s="104"/>
      <c r="N170" s="104"/>
      <c r="O170" s="121"/>
      <c r="P170" s="121"/>
      <c r="Q170" s="104"/>
    </row>
    <row r="171" spans="1:1021" ht="15" customHeight="1">
      <c r="A171" s="10">
        <v>156</v>
      </c>
      <c r="B171" s="21" t="s">
        <v>140</v>
      </c>
      <c r="C171" s="14"/>
      <c r="D171" s="10"/>
      <c r="E171" s="21"/>
      <c r="F171" s="23"/>
      <c r="G171" s="19" t="s">
        <v>44</v>
      </c>
      <c r="H171" s="96"/>
      <c r="I171" s="97"/>
      <c r="J171" s="97"/>
      <c r="K171" s="97"/>
      <c r="L171" s="97"/>
      <c r="M171" s="84"/>
      <c r="N171" s="97"/>
      <c r="O171" s="128"/>
      <c r="P171" s="128"/>
      <c r="Q171" s="138"/>
      <c r="R171" s="18"/>
    </row>
    <row r="172" spans="1:1021" ht="15" customHeight="1">
      <c r="A172" s="10">
        <v>157</v>
      </c>
      <c r="B172" s="21" t="s">
        <v>141</v>
      </c>
      <c r="C172" s="14" t="s">
        <v>19</v>
      </c>
      <c r="D172" s="10"/>
      <c r="E172" s="21" t="s">
        <v>142</v>
      </c>
      <c r="F172" s="23"/>
      <c r="G172" s="19" t="s">
        <v>22</v>
      </c>
      <c r="H172" s="92">
        <v>7</v>
      </c>
      <c r="I172" s="87"/>
      <c r="J172" s="87"/>
      <c r="K172" s="87"/>
      <c r="L172" s="87"/>
      <c r="M172" s="87">
        <f>K172-L172</f>
        <v>0</v>
      </c>
      <c r="N172" s="87">
        <v>17</v>
      </c>
      <c r="O172" s="90">
        <v>33925.620000000003</v>
      </c>
      <c r="P172" s="90">
        <v>33925.620000000003</v>
      </c>
      <c r="Q172" s="90">
        <f>O172-P172</f>
        <v>0</v>
      </c>
      <c r="R172" s="20"/>
      <c r="S172" s="20"/>
      <c r="U172" s="20"/>
    </row>
    <row r="173" spans="1:1021" ht="15" customHeight="1">
      <c r="A173" s="10">
        <v>158</v>
      </c>
      <c r="B173" s="21" t="s">
        <v>141</v>
      </c>
      <c r="C173" s="14" t="s">
        <v>19</v>
      </c>
      <c r="D173" s="21"/>
      <c r="E173" s="21" t="s">
        <v>142</v>
      </c>
      <c r="F173" s="21"/>
      <c r="G173" s="19" t="s">
        <v>21</v>
      </c>
      <c r="H173" s="80"/>
      <c r="I173" s="115"/>
      <c r="J173" s="115"/>
      <c r="K173" s="120"/>
      <c r="L173" s="153"/>
      <c r="M173" s="115"/>
      <c r="N173" s="168"/>
      <c r="O173" s="169"/>
      <c r="P173" s="169"/>
      <c r="Q173" s="84"/>
      <c r="R173" s="18"/>
    </row>
    <row r="174" spans="1:1021" ht="15" customHeight="1">
      <c r="A174" s="10">
        <v>159</v>
      </c>
      <c r="B174" s="21" t="s">
        <v>143</v>
      </c>
      <c r="C174" s="14" t="s">
        <v>19</v>
      </c>
      <c r="D174" s="10"/>
      <c r="E174" s="21" t="s">
        <v>122</v>
      </c>
      <c r="F174" s="23"/>
      <c r="G174" s="19" t="s">
        <v>22</v>
      </c>
      <c r="H174" s="92">
        <v>23</v>
      </c>
      <c r="I174" s="87"/>
      <c r="J174" s="87"/>
      <c r="K174" s="87"/>
      <c r="L174" s="87"/>
      <c r="M174" s="87">
        <f>K174-L174</f>
        <v>0</v>
      </c>
      <c r="N174" s="87">
        <v>49</v>
      </c>
      <c r="O174" s="87">
        <f>5248.31+2828.8+26487.21</f>
        <v>34564.32</v>
      </c>
      <c r="P174" s="87">
        <f>5248.31+2828.8+26487.21</f>
        <v>34564.32</v>
      </c>
      <c r="Q174" s="90">
        <f>O174-P174</f>
        <v>0</v>
      </c>
      <c r="R174" s="20"/>
      <c r="S174" s="20"/>
      <c r="U174" s="20"/>
    </row>
    <row r="175" spans="1:1021" s="18" customFormat="1" ht="15" customHeight="1">
      <c r="A175" s="10">
        <v>160</v>
      </c>
      <c r="B175" s="45" t="s">
        <v>143</v>
      </c>
      <c r="C175" s="14" t="s">
        <v>19</v>
      </c>
      <c r="D175" s="10"/>
      <c r="E175" s="21"/>
      <c r="F175" s="22"/>
      <c r="G175" s="19" t="s">
        <v>47</v>
      </c>
      <c r="H175" s="80"/>
      <c r="I175" s="170"/>
      <c r="J175" s="170"/>
      <c r="K175" s="170"/>
      <c r="L175" s="170"/>
      <c r="M175" s="84"/>
      <c r="N175" s="171"/>
      <c r="O175" s="172"/>
      <c r="P175" s="172"/>
      <c r="Q175" s="84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</row>
    <row r="176" spans="1:1021" ht="15" customHeight="1">
      <c r="A176" s="10">
        <v>161</v>
      </c>
      <c r="B176" s="21" t="s">
        <v>144</v>
      </c>
      <c r="C176" s="14" t="s">
        <v>19</v>
      </c>
      <c r="D176" s="10"/>
      <c r="E176" s="21" t="s">
        <v>43</v>
      </c>
      <c r="F176" s="23"/>
      <c r="G176" s="19" t="s">
        <v>22</v>
      </c>
      <c r="H176" s="92">
        <v>1</v>
      </c>
      <c r="I176" s="87"/>
      <c r="J176" s="87"/>
      <c r="K176" s="87"/>
      <c r="L176" s="87"/>
      <c r="M176" s="87">
        <f>K176-L176</f>
        <v>0</v>
      </c>
      <c r="N176" s="87"/>
      <c r="O176" s="87"/>
      <c r="P176" s="87"/>
      <c r="Q176" s="90">
        <f>O176-P176</f>
        <v>0</v>
      </c>
      <c r="R176" s="20"/>
      <c r="S176" s="20"/>
      <c r="U176" s="20"/>
    </row>
    <row r="177" spans="1:1021" ht="15" customHeight="1">
      <c r="A177" s="10">
        <v>162</v>
      </c>
      <c r="B177" s="21" t="s">
        <v>145</v>
      </c>
      <c r="C177" s="14" t="s">
        <v>38</v>
      </c>
      <c r="D177" s="10"/>
      <c r="E177" s="21"/>
      <c r="F177" s="22"/>
      <c r="G177" s="19" t="s">
        <v>47</v>
      </c>
      <c r="H177" s="80">
        <v>3</v>
      </c>
      <c r="I177" s="84"/>
      <c r="J177" s="84"/>
      <c r="K177" s="84"/>
      <c r="L177" s="84"/>
      <c r="M177" s="84"/>
      <c r="N177" s="84">
        <v>3</v>
      </c>
      <c r="O177" s="95">
        <v>9618.6</v>
      </c>
      <c r="P177" s="95">
        <v>9618.6</v>
      </c>
      <c r="Q177" s="84">
        <v>0</v>
      </c>
      <c r="R177" s="18"/>
    </row>
    <row r="178" spans="1:1021" ht="15" customHeight="1">
      <c r="A178" s="10">
        <v>163</v>
      </c>
      <c r="B178" s="21" t="s">
        <v>145</v>
      </c>
      <c r="C178" s="14"/>
      <c r="D178" s="10"/>
      <c r="E178" s="21"/>
      <c r="F178" s="22"/>
      <c r="G178" s="19" t="s">
        <v>22</v>
      </c>
      <c r="H178" s="80"/>
      <c r="I178" s="84"/>
      <c r="J178" s="84"/>
      <c r="K178" s="84"/>
      <c r="L178" s="84"/>
      <c r="M178" s="87">
        <f t="shared" ref="M178:M179" si="37">K178-L178</f>
        <v>0</v>
      </c>
      <c r="N178" s="84"/>
      <c r="O178" s="84"/>
      <c r="P178" s="84"/>
      <c r="Q178" s="90">
        <f t="shared" ref="Q178:Q179" si="38">O178-P178</f>
        <v>0</v>
      </c>
      <c r="R178" s="20"/>
      <c r="S178" s="20"/>
      <c r="U178" s="20"/>
    </row>
    <row r="179" spans="1:1021" ht="15" customHeight="1">
      <c r="A179" s="10">
        <v>164</v>
      </c>
      <c r="B179" s="21" t="s">
        <v>146</v>
      </c>
      <c r="C179" s="14" t="s">
        <v>38</v>
      </c>
      <c r="D179" s="10"/>
      <c r="E179" s="21" t="s">
        <v>147</v>
      </c>
      <c r="F179" s="23"/>
      <c r="G179" s="19" t="s">
        <v>22</v>
      </c>
      <c r="H179" s="92">
        <v>1</v>
      </c>
      <c r="I179" s="87"/>
      <c r="J179" s="87"/>
      <c r="K179" s="87"/>
      <c r="L179" s="87"/>
      <c r="M179" s="87">
        <f t="shared" si="37"/>
        <v>0</v>
      </c>
      <c r="N179" s="173">
        <v>3</v>
      </c>
      <c r="O179" s="174">
        <v>11740.51</v>
      </c>
      <c r="P179" s="174">
        <v>11740.51</v>
      </c>
      <c r="Q179" s="90">
        <f t="shared" si="38"/>
        <v>0</v>
      </c>
      <c r="R179" s="20"/>
      <c r="S179" s="20"/>
      <c r="U179" s="20"/>
    </row>
    <row r="180" spans="1:1021" ht="15" customHeight="1">
      <c r="A180" s="10">
        <v>165</v>
      </c>
      <c r="B180" s="21" t="s">
        <v>146</v>
      </c>
      <c r="C180" s="14" t="s">
        <v>38</v>
      </c>
      <c r="D180" s="10"/>
      <c r="E180" s="21" t="s">
        <v>147</v>
      </c>
      <c r="F180" s="30"/>
      <c r="G180" s="19" t="s">
        <v>47</v>
      </c>
      <c r="H180" s="80">
        <v>2</v>
      </c>
      <c r="I180" s="84"/>
      <c r="J180" s="84"/>
      <c r="K180" s="84"/>
      <c r="L180" s="84"/>
      <c r="M180" s="84"/>
      <c r="N180" s="82">
        <v>2</v>
      </c>
      <c r="O180" s="82">
        <v>693.66</v>
      </c>
      <c r="P180" s="82">
        <v>693.66</v>
      </c>
      <c r="Q180" s="84">
        <v>0</v>
      </c>
      <c r="R180" s="18"/>
    </row>
    <row r="181" spans="1:1021" ht="15" customHeight="1">
      <c r="A181" s="10">
        <v>166</v>
      </c>
      <c r="B181" s="21" t="s">
        <v>145</v>
      </c>
      <c r="C181" s="14"/>
      <c r="D181" s="10"/>
      <c r="E181" s="21"/>
      <c r="F181" s="30"/>
      <c r="G181" s="19"/>
      <c r="H181" s="80"/>
      <c r="I181" s="84"/>
      <c r="J181" s="84"/>
      <c r="K181" s="84"/>
      <c r="L181" s="84"/>
      <c r="M181" s="84"/>
      <c r="N181" s="82"/>
      <c r="O181" s="129"/>
      <c r="P181" s="82"/>
      <c r="Q181" s="84"/>
      <c r="R181" s="18"/>
    </row>
    <row r="182" spans="1:1021" ht="15" customHeight="1">
      <c r="A182" s="10"/>
      <c r="B182" s="21" t="s">
        <v>145</v>
      </c>
      <c r="C182" s="14"/>
      <c r="D182" s="10"/>
      <c r="E182" s="21"/>
      <c r="F182" s="30"/>
      <c r="G182" s="19" t="s">
        <v>25</v>
      </c>
      <c r="H182" s="80">
        <v>5</v>
      </c>
      <c r="I182" s="84"/>
      <c r="J182" s="84"/>
      <c r="K182" s="84"/>
      <c r="L182" s="84"/>
      <c r="M182" s="84"/>
      <c r="N182" s="82"/>
      <c r="O182" s="129"/>
      <c r="P182" s="82"/>
      <c r="Q182" s="84"/>
      <c r="R182" s="18"/>
    </row>
    <row r="183" spans="1:1021" ht="15" customHeight="1">
      <c r="A183" s="10">
        <v>167</v>
      </c>
      <c r="B183" s="21" t="s">
        <v>148</v>
      </c>
      <c r="C183" s="14" t="s">
        <v>19</v>
      </c>
      <c r="D183" s="10"/>
      <c r="E183" s="21"/>
      <c r="F183" s="22"/>
      <c r="G183" s="19" t="s">
        <v>25</v>
      </c>
      <c r="H183" s="80">
        <v>6</v>
      </c>
      <c r="I183" s="104"/>
      <c r="J183" s="104"/>
      <c r="K183" s="104"/>
      <c r="L183" s="104"/>
      <c r="M183" s="104"/>
      <c r="N183" s="104"/>
      <c r="O183" s="121"/>
      <c r="P183" s="104"/>
      <c r="Q183" s="104"/>
    </row>
    <row r="184" spans="1:1021" ht="15" customHeight="1">
      <c r="A184" s="10">
        <v>168</v>
      </c>
      <c r="B184" s="21" t="s">
        <v>148</v>
      </c>
      <c r="C184" s="14" t="s">
        <v>19</v>
      </c>
      <c r="D184" s="10"/>
      <c r="E184" s="21" t="s">
        <v>24</v>
      </c>
      <c r="F184" s="30"/>
      <c r="G184" s="19" t="s">
        <v>22</v>
      </c>
      <c r="H184" s="92"/>
      <c r="I184" s="87"/>
      <c r="J184" s="87"/>
      <c r="K184" s="87"/>
      <c r="L184" s="87"/>
      <c r="M184" s="87">
        <f t="shared" ref="M184:M185" si="39">K184-L184</f>
        <v>0</v>
      </c>
      <c r="N184" s="175"/>
      <c r="O184" s="176"/>
      <c r="P184" s="176"/>
      <c r="Q184" s="90">
        <f t="shared" ref="Q184:Q185" si="40">O184-P184</f>
        <v>0</v>
      </c>
      <c r="R184" s="20"/>
      <c r="S184" s="20"/>
      <c r="U184" s="20"/>
    </row>
    <row r="185" spans="1:1021" ht="15" customHeight="1">
      <c r="A185" s="10">
        <v>169</v>
      </c>
      <c r="B185" s="21" t="s">
        <v>149</v>
      </c>
      <c r="C185" s="14" t="s">
        <v>19</v>
      </c>
      <c r="D185" s="10"/>
      <c r="E185" s="21" t="s">
        <v>39</v>
      </c>
      <c r="F185" s="22"/>
      <c r="G185" s="19" t="s">
        <v>22</v>
      </c>
      <c r="H185" s="92">
        <v>1</v>
      </c>
      <c r="I185" s="87"/>
      <c r="J185" s="87"/>
      <c r="K185" s="87"/>
      <c r="L185" s="87"/>
      <c r="M185" s="87">
        <f t="shared" si="39"/>
        <v>0</v>
      </c>
      <c r="N185" s="87">
        <v>6</v>
      </c>
      <c r="O185" s="87">
        <v>6306.59</v>
      </c>
      <c r="P185" s="87">
        <v>6306.59</v>
      </c>
      <c r="Q185" s="90">
        <f t="shared" si="40"/>
        <v>0</v>
      </c>
      <c r="R185" s="20"/>
      <c r="S185" s="20"/>
      <c r="T185" s="18"/>
      <c r="U185" s="20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</row>
    <row r="186" spans="1:1021" ht="15" customHeight="1">
      <c r="A186" s="10">
        <v>170</v>
      </c>
      <c r="B186" s="21" t="s">
        <v>149</v>
      </c>
      <c r="C186" s="14" t="s">
        <v>19</v>
      </c>
      <c r="D186" s="10"/>
      <c r="E186" s="21" t="s">
        <v>39</v>
      </c>
      <c r="F186" s="22"/>
      <c r="G186" s="19" t="s">
        <v>25</v>
      </c>
      <c r="H186" s="80"/>
      <c r="I186" s="84"/>
      <c r="J186" s="84"/>
      <c r="K186" s="84"/>
      <c r="L186" s="84"/>
      <c r="M186" s="84"/>
      <c r="N186" s="84"/>
      <c r="O186" s="84"/>
      <c r="P186" s="84"/>
      <c r="Q186" s="84"/>
      <c r="R186" s="18"/>
    </row>
    <row r="187" spans="1:1021" ht="15" customHeight="1">
      <c r="A187" s="10">
        <v>171</v>
      </c>
      <c r="B187" s="21" t="s">
        <v>150</v>
      </c>
      <c r="C187" s="14" t="s">
        <v>19</v>
      </c>
      <c r="D187" s="10"/>
      <c r="E187" s="21" t="s">
        <v>39</v>
      </c>
      <c r="F187" s="22"/>
      <c r="G187" s="19" t="s">
        <v>22</v>
      </c>
      <c r="H187" s="92">
        <v>1</v>
      </c>
      <c r="I187" s="87"/>
      <c r="J187" s="87"/>
      <c r="K187" s="87"/>
      <c r="L187" s="87"/>
      <c r="M187" s="87">
        <f>K187-L187</f>
        <v>0</v>
      </c>
      <c r="N187" s="87"/>
      <c r="O187" s="93"/>
      <c r="P187" s="93"/>
      <c r="Q187" s="90">
        <f>O187-P187</f>
        <v>0</v>
      </c>
      <c r="R187" s="20"/>
      <c r="S187" s="20"/>
      <c r="U187" s="20"/>
    </row>
    <row r="188" spans="1:1021" ht="15" customHeight="1">
      <c r="A188" s="10">
        <v>172</v>
      </c>
      <c r="B188" s="21" t="s">
        <v>150</v>
      </c>
      <c r="C188" s="14" t="s">
        <v>19</v>
      </c>
      <c r="D188" s="43"/>
      <c r="E188" s="21" t="s">
        <v>39</v>
      </c>
      <c r="F188" s="44"/>
      <c r="G188" s="19" t="s">
        <v>25</v>
      </c>
      <c r="H188" s="167"/>
      <c r="I188" s="84"/>
      <c r="J188" s="84"/>
      <c r="K188" s="84"/>
      <c r="L188" s="84"/>
      <c r="M188" s="84"/>
      <c r="N188" s="84"/>
      <c r="O188" s="95"/>
      <c r="P188" s="84"/>
      <c r="Q188" s="84"/>
      <c r="R188" s="18"/>
    </row>
    <row r="189" spans="1:1021" ht="15" customHeight="1">
      <c r="A189" s="10">
        <v>173</v>
      </c>
      <c r="B189" s="21" t="s">
        <v>151</v>
      </c>
      <c r="C189" s="14" t="s">
        <v>19</v>
      </c>
      <c r="D189" s="43"/>
      <c r="E189" s="21" t="s">
        <v>39</v>
      </c>
      <c r="F189" s="23"/>
      <c r="G189" s="19" t="s">
        <v>22</v>
      </c>
      <c r="H189" s="177">
        <v>2</v>
      </c>
      <c r="I189" s="87"/>
      <c r="J189" s="87"/>
      <c r="K189" s="87"/>
      <c r="L189" s="87"/>
      <c r="M189" s="87">
        <f>K189-L189</f>
        <v>0</v>
      </c>
      <c r="N189" s="87"/>
      <c r="O189" s="93"/>
      <c r="P189" s="93"/>
      <c r="Q189" s="90">
        <f>O189-P189</f>
        <v>0</v>
      </c>
      <c r="R189" s="20"/>
      <c r="S189" s="20"/>
      <c r="U189" s="20"/>
    </row>
    <row r="190" spans="1:1021" ht="15" customHeight="1">
      <c r="A190" s="10">
        <v>174</v>
      </c>
      <c r="B190" s="21" t="s">
        <v>151</v>
      </c>
      <c r="C190" s="14"/>
      <c r="D190" s="10"/>
      <c r="E190" s="21"/>
      <c r="F190" s="23"/>
      <c r="G190" s="19" t="s">
        <v>25</v>
      </c>
      <c r="H190" s="80"/>
      <c r="I190" s="84"/>
      <c r="J190" s="84"/>
      <c r="K190" s="84"/>
      <c r="L190" s="84"/>
      <c r="M190" s="84"/>
      <c r="N190" s="84"/>
      <c r="O190" s="95"/>
      <c r="P190" s="95"/>
      <c r="Q190" s="13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</row>
    <row r="191" spans="1:1021" ht="15" customHeight="1">
      <c r="A191" s="10">
        <v>175</v>
      </c>
      <c r="B191" s="21" t="s">
        <v>152</v>
      </c>
      <c r="C191" s="14" t="s">
        <v>19</v>
      </c>
      <c r="D191" s="10"/>
      <c r="E191" s="21" t="s">
        <v>39</v>
      </c>
      <c r="F191" s="23"/>
      <c r="G191" s="19" t="s">
        <v>22</v>
      </c>
      <c r="H191" s="92"/>
      <c r="I191" s="87"/>
      <c r="J191" s="87"/>
      <c r="K191" s="87"/>
      <c r="L191" s="87"/>
      <c r="M191" s="87">
        <f>K191-L191</f>
        <v>0</v>
      </c>
      <c r="N191" s="87">
        <v>6</v>
      </c>
      <c r="O191" s="93">
        <v>14287.55</v>
      </c>
      <c r="P191" s="93">
        <v>6796.02</v>
      </c>
      <c r="Q191" s="90">
        <f>O191-P191</f>
        <v>7491.5299999999988</v>
      </c>
      <c r="R191" s="20"/>
      <c r="S191" s="20"/>
      <c r="T191" s="18"/>
      <c r="U191" s="20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</row>
    <row r="192" spans="1:1021" s="3" customFormat="1" ht="15" customHeight="1">
      <c r="A192" s="10">
        <v>176</v>
      </c>
      <c r="B192" s="21" t="s">
        <v>152</v>
      </c>
      <c r="C192" s="14" t="s">
        <v>19</v>
      </c>
      <c r="D192" s="10"/>
      <c r="E192" s="21" t="s">
        <v>39</v>
      </c>
      <c r="F192" s="22"/>
      <c r="G192" s="19" t="s">
        <v>25</v>
      </c>
      <c r="H192" s="80"/>
      <c r="I192" s="104"/>
      <c r="J192" s="104"/>
      <c r="K192" s="104"/>
      <c r="L192" s="104"/>
      <c r="M192" s="104"/>
      <c r="N192" s="104"/>
      <c r="O192" s="121"/>
      <c r="P192" s="104"/>
      <c r="Q192" s="104"/>
    </row>
    <row r="193" spans="1:21" s="3" customFormat="1" ht="15" customHeight="1">
      <c r="A193" s="10">
        <v>177</v>
      </c>
      <c r="B193" s="29" t="s">
        <v>153</v>
      </c>
      <c r="C193" s="14" t="s">
        <v>19</v>
      </c>
      <c r="D193" s="10"/>
      <c r="E193" s="21" t="s">
        <v>43</v>
      </c>
      <c r="F193" s="22"/>
      <c r="G193" s="19" t="s">
        <v>44</v>
      </c>
      <c r="H193" s="80">
        <v>3</v>
      </c>
      <c r="I193" s="105"/>
      <c r="J193" s="105"/>
      <c r="K193" s="104"/>
      <c r="L193" s="106"/>
      <c r="M193" s="105"/>
      <c r="N193" s="107">
        <v>2</v>
      </c>
      <c r="O193" s="108">
        <v>11911.2</v>
      </c>
      <c r="P193" s="108">
        <v>11911.2</v>
      </c>
      <c r="Q193" s="107"/>
      <c r="R193" s="18"/>
    </row>
    <row r="194" spans="1:21" s="3" customFormat="1" ht="15" customHeight="1">
      <c r="A194" s="10">
        <v>178</v>
      </c>
      <c r="B194" s="21" t="s">
        <v>153</v>
      </c>
      <c r="C194" s="14" t="s">
        <v>19</v>
      </c>
      <c r="D194" s="10"/>
      <c r="E194" s="21" t="s">
        <v>43</v>
      </c>
      <c r="F194" s="23"/>
      <c r="G194" s="19" t="s">
        <v>22</v>
      </c>
      <c r="H194" s="92">
        <v>2</v>
      </c>
      <c r="I194" s="87"/>
      <c r="J194" s="87"/>
      <c r="K194" s="87"/>
      <c r="L194" s="87"/>
      <c r="M194" s="87">
        <f>K194-L194</f>
        <v>0</v>
      </c>
      <c r="N194" s="87">
        <v>2</v>
      </c>
      <c r="O194" s="99">
        <v>2869.6</v>
      </c>
      <c r="P194" s="99">
        <v>2869.6</v>
      </c>
      <c r="Q194" s="90">
        <f>O194-P194</f>
        <v>0</v>
      </c>
      <c r="R194" s="20"/>
      <c r="S194" s="20"/>
      <c r="U194" s="20"/>
    </row>
    <row r="195" spans="1:21" s="3" customFormat="1" ht="15" customHeight="1">
      <c r="A195" s="10">
        <v>179</v>
      </c>
      <c r="B195" s="21" t="s">
        <v>153</v>
      </c>
      <c r="C195" s="14" t="s">
        <v>19</v>
      </c>
      <c r="D195" s="10"/>
      <c r="E195" s="21" t="s">
        <v>39</v>
      </c>
      <c r="F195" s="22"/>
      <c r="G195" s="19" t="s">
        <v>25</v>
      </c>
      <c r="H195" s="80"/>
      <c r="I195" s="84"/>
      <c r="J195" s="84"/>
      <c r="K195" s="84"/>
      <c r="L195" s="84"/>
      <c r="M195" s="84"/>
      <c r="N195" s="84"/>
      <c r="O195" s="95"/>
      <c r="P195" s="84"/>
      <c r="Q195" s="84"/>
      <c r="R195" s="18"/>
    </row>
    <row r="196" spans="1:21" s="3" customFormat="1" ht="15" customHeight="1">
      <c r="A196" s="10">
        <v>180</v>
      </c>
      <c r="B196" s="21" t="s">
        <v>154</v>
      </c>
      <c r="C196" s="14" t="s">
        <v>19</v>
      </c>
      <c r="D196" s="10"/>
      <c r="E196" s="21" t="s">
        <v>24</v>
      </c>
      <c r="F196" s="22"/>
      <c r="G196" s="19" t="s">
        <v>22</v>
      </c>
      <c r="H196" s="92"/>
      <c r="I196" s="87"/>
      <c r="J196" s="87"/>
      <c r="K196" s="87"/>
      <c r="L196" s="87"/>
      <c r="M196" s="87">
        <f t="shared" ref="M196:M198" si="41">K196-L196</f>
        <v>0</v>
      </c>
      <c r="N196" s="87">
        <v>4</v>
      </c>
      <c r="O196" s="93">
        <f>7049.94+2685.19</f>
        <v>9735.1299999999992</v>
      </c>
      <c r="P196" s="93">
        <f>7049.94+2685.19</f>
        <v>9735.1299999999992</v>
      </c>
      <c r="Q196" s="90">
        <f t="shared" ref="Q196:Q198" si="42">O196-P196</f>
        <v>0</v>
      </c>
      <c r="R196" s="20"/>
      <c r="S196" s="20"/>
      <c r="U196" s="20"/>
    </row>
    <row r="197" spans="1:21" s="3" customFormat="1" ht="15" customHeight="1">
      <c r="A197" s="10">
        <v>181</v>
      </c>
      <c r="B197" s="21" t="s">
        <v>155</v>
      </c>
      <c r="C197" s="14" t="s">
        <v>19</v>
      </c>
      <c r="D197" s="10"/>
      <c r="E197" s="21"/>
      <c r="F197" s="23"/>
      <c r="G197" s="19" t="s">
        <v>22</v>
      </c>
      <c r="H197" s="92">
        <v>2</v>
      </c>
      <c r="I197" s="87"/>
      <c r="J197" s="87"/>
      <c r="K197" s="87"/>
      <c r="L197" s="87"/>
      <c r="M197" s="87">
        <f t="shared" si="41"/>
        <v>0</v>
      </c>
      <c r="N197" s="87">
        <v>7</v>
      </c>
      <c r="O197" s="93">
        <v>72609.72</v>
      </c>
      <c r="P197" s="93"/>
      <c r="Q197" s="90">
        <f t="shared" si="42"/>
        <v>72609.72</v>
      </c>
      <c r="R197" s="20"/>
      <c r="S197" s="20"/>
      <c r="U197" s="20"/>
    </row>
    <row r="198" spans="1:21" s="3" customFormat="1" ht="15" customHeight="1">
      <c r="A198" s="10">
        <v>182</v>
      </c>
      <c r="B198" s="21" t="s">
        <v>156</v>
      </c>
      <c r="C198" s="14" t="s">
        <v>19</v>
      </c>
      <c r="D198" s="10"/>
      <c r="E198" s="21" t="s">
        <v>24</v>
      </c>
      <c r="F198" s="23"/>
      <c r="G198" s="19" t="s">
        <v>22</v>
      </c>
      <c r="H198" s="92"/>
      <c r="I198" s="87"/>
      <c r="J198" s="87"/>
      <c r="K198" s="87"/>
      <c r="L198" s="87"/>
      <c r="M198" s="87">
        <f t="shared" si="41"/>
        <v>0</v>
      </c>
      <c r="N198" s="87"/>
      <c r="O198" s="93"/>
      <c r="P198" s="93"/>
      <c r="Q198" s="90">
        <f t="shared" si="42"/>
        <v>0</v>
      </c>
      <c r="R198" s="20"/>
      <c r="S198" s="20"/>
      <c r="U198" s="20"/>
    </row>
    <row r="199" spans="1:21" s="3" customFormat="1" ht="15" customHeight="1">
      <c r="A199" s="10">
        <v>183</v>
      </c>
      <c r="B199" s="21" t="s">
        <v>156</v>
      </c>
      <c r="C199" s="14" t="s">
        <v>19</v>
      </c>
      <c r="D199" s="10"/>
      <c r="E199" s="21" t="s">
        <v>39</v>
      </c>
      <c r="F199" s="29"/>
      <c r="G199" s="19" t="s">
        <v>25</v>
      </c>
      <c r="H199" s="96"/>
      <c r="I199" s="178"/>
      <c r="J199" s="178"/>
      <c r="K199" s="178"/>
      <c r="L199" s="178"/>
      <c r="M199" s="178"/>
      <c r="N199" s="178"/>
      <c r="O199" s="179"/>
      <c r="P199" s="178"/>
      <c r="Q199" s="178"/>
    </row>
    <row r="200" spans="1:21" s="3" customFormat="1" ht="15" customHeight="1">
      <c r="A200" s="10">
        <v>184</v>
      </c>
      <c r="B200" s="21" t="s">
        <v>157</v>
      </c>
      <c r="C200" s="14" t="s">
        <v>19</v>
      </c>
      <c r="D200" s="10"/>
      <c r="E200" s="21" t="s">
        <v>158</v>
      </c>
      <c r="F200" s="22"/>
      <c r="G200" s="19" t="s">
        <v>21</v>
      </c>
      <c r="H200" s="80"/>
      <c r="I200" s="115"/>
      <c r="J200" s="127"/>
      <c r="K200" s="143"/>
      <c r="L200" s="143"/>
      <c r="M200" s="127"/>
      <c r="N200" s="84"/>
      <c r="O200" s="84"/>
      <c r="P200" s="84"/>
      <c r="Q200" s="84"/>
    </row>
    <row r="201" spans="1:21" s="3" customFormat="1" ht="15" customHeight="1">
      <c r="A201" s="10">
        <v>185</v>
      </c>
      <c r="B201" s="21" t="s">
        <v>157</v>
      </c>
      <c r="C201" s="14" t="s">
        <v>19</v>
      </c>
      <c r="D201" s="10"/>
      <c r="E201" s="21"/>
      <c r="F201" s="23"/>
      <c r="G201" s="19" t="s">
        <v>22</v>
      </c>
      <c r="H201" s="92"/>
      <c r="I201" s="87"/>
      <c r="J201" s="87"/>
      <c r="K201" s="87"/>
      <c r="L201" s="87"/>
      <c r="M201" s="87">
        <f>K201-L201</f>
        <v>0</v>
      </c>
      <c r="N201" s="87"/>
      <c r="O201" s="93"/>
      <c r="P201" s="93"/>
      <c r="Q201" s="90">
        <f>O201-P201</f>
        <v>0</v>
      </c>
      <c r="R201" s="20"/>
      <c r="S201" s="20"/>
      <c r="U201" s="20"/>
    </row>
    <row r="202" spans="1:21" s="3" customFormat="1" ht="15" customHeight="1">
      <c r="A202" s="10">
        <v>186</v>
      </c>
      <c r="B202" s="21" t="s">
        <v>159</v>
      </c>
      <c r="C202" s="14"/>
      <c r="D202" s="10"/>
      <c r="E202" s="21"/>
      <c r="F202" s="23"/>
      <c r="G202" s="19"/>
      <c r="H202" s="92"/>
      <c r="I202" s="87"/>
      <c r="J202" s="87"/>
      <c r="K202" s="87"/>
      <c r="L202" s="87"/>
      <c r="M202" s="87"/>
      <c r="N202" s="87"/>
      <c r="O202" s="93"/>
      <c r="P202" s="93"/>
      <c r="Q202" s="90"/>
      <c r="R202" s="20"/>
      <c r="S202" s="20"/>
      <c r="U202" s="20"/>
    </row>
    <row r="203" spans="1:21" s="3" customFormat="1" ht="15" customHeight="1">
      <c r="A203" s="10">
        <v>187</v>
      </c>
      <c r="B203" s="21" t="s">
        <v>159</v>
      </c>
      <c r="C203" s="14"/>
      <c r="D203" s="10"/>
      <c r="E203" s="21"/>
      <c r="F203" s="23"/>
      <c r="G203" s="19" t="s">
        <v>33</v>
      </c>
      <c r="H203" s="92">
        <v>1</v>
      </c>
      <c r="I203" s="87"/>
      <c r="J203" s="87"/>
      <c r="K203" s="87"/>
      <c r="L203" s="87"/>
      <c r="M203" s="87"/>
      <c r="N203" s="87"/>
      <c r="O203" s="93"/>
      <c r="P203" s="93"/>
      <c r="Q203" s="90"/>
      <c r="R203" s="20"/>
      <c r="S203" s="20"/>
      <c r="U203" s="20"/>
    </row>
    <row r="204" spans="1:21" s="3" customFormat="1" ht="15" customHeight="1">
      <c r="A204" s="10">
        <v>188</v>
      </c>
      <c r="B204" s="21" t="s">
        <v>160</v>
      </c>
      <c r="C204" s="14"/>
      <c r="D204" s="10"/>
      <c r="E204" s="21"/>
      <c r="F204" s="22"/>
      <c r="G204" s="19" t="s">
        <v>33</v>
      </c>
      <c r="H204" s="92"/>
      <c r="I204" s="87"/>
      <c r="J204" s="87"/>
      <c r="K204" s="90"/>
      <c r="L204" s="90"/>
      <c r="M204" s="87"/>
      <c r="N204" s="87"/>
      <c r="O204" s="93"/>
      <c r="P204" s="93"/>
      <c r="Q204" s="90"/>
    </row>
    <row r="205" spans="1:21" s="3" customFormat="1" ht="15" customHeight="1">
      <c r="A205" s="10">
        <v>189</v>
      </c>
      <c r="B205" s="39" t="s">
        <v>161</v>
      </c>
      <c r="C205" s="14" t="s">
        <v>38</v>
      </c>
      <c r="D205" s="11"/>
      <c r="E205" s="21" t="s">
        <v>24</v>
      </c>
      <c r="F205" s="46"/>
      <c r="G205" s="19" t="s">
        <v>25</v>
      </c>
      <c r="H205" s="96"/>
      <c r="I205" s="97"/>
      <c r="J205" s="97"/>
      <c r="K205" s="180"/>
      <c r="L205" s="180"/>
      <c r="M205" s="84"/>
      <c r="N205" s="97"/>
      <c r="O205" s="128"/>
      <c r="P205" s="128"/>
      <c r="Q205" s="84"/>
      <c r="R205" s="18"/>
    </row>
    <row r="206" spans="1:21" s="3" customFormat="1" ht="15" customHeight="1">
      <c r="A206" s="10">
        <v>190</v>
      </c>
      <c r="B206" s="47" t="s">
        <v>161</v>
      </c>
      <c r="C206" s="48" t="s">
        <v>38</v>
      </c>
      <c r="D206" s="11"/>
      <c r="E206" s="39"/>
      <c r="F206" s="26"/>
      <c r="G206" s="27" t="s">
        <v>22</v>
      </c>
      <c r="H206" s="116">
        <v>3</v>
      </c>
      <c r="I206" s="87"/>
      <c r="J206" s="87"/>
      <c r="K206" s="87"/>
      <c r="L206" s="87"/>
      <c r="M206" s="87">
        <f>K206-L206</f>
        <v>0</v>
      </c>
      <c r="N206" s="87"/>
      <c r="O206" s="93"/>
      <c r="P206" s="93"/>
      <c r="Q206" s="90">
        <f>O206-P206</f>
        <v>0</v>
      </c>
      <c r="R206" s="20"/>
      <c r="S206" s="20"/>
      <c r="U206" s="20"/>
    </row>
    <row r="207" spans="1:21" s="3" customFormat="1" ht="15" customHeight="1">
      <c r="A207" s="10">
        <v>191</v>
      </c>
      <c r="B207" s="39" t="s">
        <v>162</v>
      </c>
      <c r="C207" s="14"/>
      <c r="D207" s="11"/>
      <c r="E207" s="21"/>
      <c r="F207" s="46"/>
      <c r="G207" s="19" t="s">
        <v>25</v>
      </c>
      <c r="H207" s="96"/>
      <c r="I207" s="104"/>
      <c r="J207" s="104"/>
      <c r="K207" s="104"/>
      <c r="L207" s="104"/>
      <c r="M207" s="104"/>
      <c r="N207" s="104"/>
      <c r="O207" s="121"/>
      <c r="P207" s="104"/>
      <c r="Q207" s="104"/>
    </row>
    <row r="208" spans="1:21" s="3" customFormat="1" ht="15" customHeight="1">
      <c r="A208" s="10">
        <v>192</v>
      </c>
      <c r="B208" s="29" t="s">
        <v>163</v>
      </c>
      <c r="C208" s="14" t="s">
        <v>19</v>
      </c>
      <c r="D208" s="10"/>
      <c r="E208" s="21" t="s">
        <v>43</v>
      </c>
      <c r="F208" s="22"/>
      <c r="G208" s="19" t="s">
        <v>44</v>
      </c>
      <c r="H208" s="80">
        <v>3</v>
      </c>
      <c r="I208" s="105"/>
      <c r="J208" s="105"/>
      <c r="K208" s="104"/>
      <c r="L208" s="106"/>
      <c r="M208" s="105"/>
      <c r="N208" s="107">
        <v>3</v>
      </c>
      <c r="O208" s="108">
        <v>6161.35</v>
      </c>
      <c r="P208" s="108">
        <v>6161.35</v>
      </c>
      <c r="Q208" s="107"/>
      <c r="R208" s="18"/>
    </row>
    <row r="209" spans="1:1021" s="3" customFormat="1" ht="15" customHeight="1">
      <c r="A209" s="10">
        <v>193</v>
      </c>
      <c r="B209" s="39" t="s">
        <v>164</v>
      </c>
      <c r="C209" s="48" t="s">
        <v>19</v>
      </c>
      <c r="D209" s="11"/>
      <c r="E209" s="39" t="s">
        <v>24</v>
      </c>
      <c r="F209" s="26"/>
      <c r="G209" s="27" t="s">
        <v>22</v>
      </c>
      <c r="H209" s="116">
        <v>6</v>
      </c>
      <c r="I209" s="87"/>
      <c r="J209" s="87"/>
      <c r="K209" s="87"/>
      <c r="L209" s="87"/>
      <c r="M209" s="87">
        <f>K209-L209</f>
        <v>0</v>
      </c>
      <c r="N209" s="87"/>
      <c r="O209" s="93"/>
      <c r="P209" s="93"/>
      <c r="Q209" s="90">
        <f>O209-P209</f>
        <v>0</v>
      </c>
      <c r="R209" s="20"/>
      <c r="S209" s="20"/>
      <c r="U209" s="20"/>
    </row>
    <row r="210" spans="1:1021" s="3" customFormat="1" ht="15" customHeight="1">
      <c r="A210" s="10">
        <v>194</v>
      </c>
      <c r="B210" s="21" t="s">
        <v>164</v>
      </c>
      <c r="C210" s="49" t="s">
        <v>19</v>
      </c>
      <c r="D210" s="50"/>
      <c r="E210" s="21" t="s">
        <v>24</v>
      </c>
      <c r="F210" s="51"/>
      <c r="G210" s="19" t="s">
        <v>25</v>
      </c>
      <c r="H210" s="181"/>
      <c r="I210" s="178"/>
      <c r="J210" s="178"/>
      <c r="K210" s="178"/>
      <c r="L210" s="178"/>
      <c r="M210" s="104"/>
      <c r="N210" s="178"/>
      <c r="O210" s="179"/>
      <c r="P210" s="179"/>
      <c r="Q210" s="104"/>
      <c r="R210" s="18"/>
    </row>
    <row r="211" spans="1:1021" s="3" customFormat="1" ht="15" customHeight="1">
      <c r="A211" s="10">
        <v>195</v>
      </c>
      <c r="B211" s="21" t="s">
        <v>165</v>
      </c>
      <c r="C211" s="42" t="s">
        <v>19</v>
      </c>
      <c r="D211" s="43"/>
      <c r="E211" s="21" t="s">
        <v>20</v>
      </c>
      <c r="F211" s="52"/>
      <c r="G211" s="19" t="s">
        <v>22</v>
      </c>
      <c r="H211" s="177"/>
      <c r="I211" s="87"/>
      <c r="J211" s="87"/>
      <c r="K211" s="87"/>
      <c r="L211" s="87"/>
      <c r="M211" s="87">
        <f>K211-L211</f>
        <v>0</v>
      </c>
      <c r="N211" s="87"/>
      <c r="O211" s="87"/>
      <c r="P211" s="87"/>
      <c r="Q211" s="90">
        <f>O211-P211</f>
        <v>0</v>
      </c>
      <c r="R211" s="20"/>
      <c r="S211" s="20"/>
      <c r="U211" s="20"/>
    </row>
    <row r="212" spans="1:1021" s="3" customFormat="1" ht="15" customHeight="1">
      <c r="A212" s="10">
        <v>196</v>
      </c>
      <c r="B212" s="21" t="s">
        <v>165</v>
      </c>
      <c r="C212" s="14" t="s">
        <v>19</v>
      </c>
      <c r="D212" s="10"/>
      <c r="E212" s="21" t="s">
        <v>20</v>
      </c>
      <c r="F212" s="22"/>
      <c r="G212" s="19" t="s">
        <v>21</v>
      </c>
      <c r="H212" s="80">
        <v>3</v>
      </c>
      <c r="I212" s="115">
        <v>2</v>
      </c>
      <c r="J212" s="127">
        <v>2</v>
      </c>
      <c r="K212" s="143">
        <v>13242.6</v>
      </c>
      <c r="L212" s="143">
        <v>13242.6</v>
      </c>
      <c r="M212" s="127"/>
      <c r="N212" s="83"/>
      <c r="O212" s="122"/>
      <c r="P212" s="122"/>
      <c r="Q212" s="84"/>
      <c r="R212" s="18"/>
    </row>
    <row r="213" spans="1:1021" s="3" customFormat="1" ht="15" customHeight="1">
      <c r="A213" s="10">
        <v>197</v>
      </c>
      <c r="B213" s="21" t="s">
        <v>166</v>
      </c>
      <c r="C213" s="42" t="s">
        <v>38</v>
      </c>
      <c r="D213" s="22" t="s">
        <v>167</v>
      </c>
      <c r="E213" s="21" t="s">
        <v>24</v>
      </c>
      <c r="F213" s="23"/>
      <c r="G213" s="19" t="s">
        <v>22</v>
      </c>
      <c r="H213" s="177"/>
      <c r="I213" s="87"/>
      <c r="J213" s="87"/>
      <c r="K213" s="87"/>
      <c r="L213" s="87"/>
      <c r="M213" s="87">
        <f t="shared" ref="M213:M214" si="43">K213-L213</f>
        <v>0</v>
      </c>
      <c r="N213" s="87"/>
      <c r="O213" s="93"/>
      <c r="P213" s="93"/>
      <c r="Q213" s="90">
        <f t="shared" ref="Q213:Q214" si="44">O213-P213</f>
        <v>0</v>
      </c>
      <c r="R213" s="20"/>
      <c r="S213" s="20"/>
      <c r="U213" s="20"/>
    </row>
    <row r="214" spans="1:1021" s="18" customFormat="1" ht="15" customHeight="1">
      <c r="A214" s="10">
        <v>198</v>
      </c>
      <c r="B214" s="21" t="s">
        <v>168</v>
      </c>
      <c r="C214" s="14" t="s">
        <v>19</v>
      </c>
      <c r="D214" s="10"/>
      <c r="E214" s="21" t="s">
        <v>24</v>
      </c>
      <c r="F214" s="23"/>
      <c r="G214" s="19" t="s">
        <v>22</v>
      </c>
      <c r="H214" s="92">
        <v>9</v>
      </c>
      <c r="I214" s="87"/>
      <c r="J214" s="87"/>
      <c r="K214" s="87"/>
      <c r="L214" s="87"/>
      <c r="M214" s="87">
        <f t="shared" si="43"/>
        <v>0</v>
      </c>
      <c r="N214" s="87">
        <v>4</v>
      </c>
      <c r="O214" s="93">
        <v>8999.23</v>
      </c>
      <c r="P214" s="93"/>
      <c r="Q214" s="90">
        <f t="shared" si="44"/>
        <v>8999.23</v>
      </c>
      <c r="R214" s="20"/>
      <c r="S214" s="20"/>
      <c r="T214" s="3"/>
      <c r="U214" s="20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  <c r="AIB214" s="3"/>
      <c r="AIC214" s="3"/>
      <c r="AID214" s="3"/>
      <c r="AIE214" s="3"/>
      <c r="AIF214" s="3"/>
      <c r="AIG214" s="3"/>
      <c r="AIH214" s="3"/>
      <c r="AII214" s="3"/>
      <c r="AIJ214" s="3"/>
      <c r="AIK214" s="3"/>
      <c r="AIL214" s="3"/>
      <c r="AIM214" s="3"/>
      <c r="AIN214" s="3"/>
      <c r="AIO214" s="3"/>
      <c r="AIP214" s="3"/>
      <c r="AIQ214" s="3"/>
      <c r="AIR214" s="3"/>
      <c r="AIS214" s="3"/>
      <c r="AIT214" s="3"/>
      <c r="AIU214" s="3"/>
      <c r="AIV214" s="3"/>
      <c r="AIW214" s="3"/>
      <c r="AIX214" s="3"/>
      <c r="AIY214" s="3"/>
      <c r="AIZ214" s="3"/>
      <c r="AJA214" s="3"/>
      <c r="AJB214" s="3"/>
      <c r="AJC214" s="3"/>
      <c r="AJD214" s="3"/>
      <c r="AJE214" s="3"/>
      <c r="AJF214" s="3"/>
      <c r="AJG214" s="3"/>
      <c r="AJH214" s="3"/>
      <c r="AJI214" s="3"/>
      <c r="AJJ214" s="3"/>
      <c r="AJK214" s="3"/>
      <c r="AJL214" s="3"/>
      <c r="AJM214" s="3"/>
      <c r="AJN214" s="3"/>
      <c r="AJO214" s="3"/>
      <c r="AJP214" s="3"/>
      <c r="AJQ214" s="3"/>
      <c r="AJR214" s="3"/>
      <c r="AJS214" s="3"/>
      <c r="AJT214" s="3"/>
      <c r="AJU214" s="3"/>
      <c r="AJV214" s="3"/>
      <c r="AJW214" s="3"/>
      <c r="AJX214" s="3"/>
      <c r="AJY214" s="3"/>
      <c r="AJZ214" s="3"/>
      <c r="AKA214" s="3"/>
      <c r="AKB214" s="3"/>
      <c r="AKC214" s="3"/>
      <c r="AKD214" s="3"/>
      <c r="AKE214" s="3"/>
      <c r="AKF214" s="3"/>
      <c r="AKG214" s="3"/>
      <c r="AKH214" s="3"/>
      <c r="AKI214" s="3"/>
      <c r="AKJ214" s="3"/>
      <c r="AKK214" s="3"/>
      <c r="AKL214" s="3"/>
      <c r="AKM214" s="3"/>
      <c r="AKN214" s="3"/>
      <c r="AKO214" s="3"/>
      <c r="AKP214" s="3"/>
      <c r="AKQ214" s="3"/>
      <c r="AKR214" s="3"/>
      <c r="AKS214" s="3"/>
      <c r="AKT214" s="3"/>
      <c r="AKU214" s="3"/>
      <c r="AKV214" s="3"/>
      <c r="AKW214" s="3"/>
      <c r="AKX214" s="3"/>
      <c r="AKY214" s="3"/>
      <c r="AKZ214" s="3"/>
      <c r="ALA214" s="3"/>
      <c r="ALB214" s="3"/>
      <c r="ALC214" s="3"/>
      <c r="ALD214" s="3"/>
      <c r="ALE214" s="3"/>
      <c r="ALF214" s="3"/>
      <c r="ALG214" s="3"/>
      <c r="ALH214" s="3"/>
      <c r="ALI214" s="3"/>
      <c r="ALJ214" s="3"/>
      <c r="ALK214" s="3"/>
      <c r="ALL214" s="3"/>
      <c r="ALM214" s="3"/>
      <c r="ALN214" s="3"/>
      <c r="ALO214" s="3"/>
      <c r="ALP214" s="3"/>
      <c r="ALQ214" s="3"/>
      <c r="ALR214" s="3"/>
      <c r="ALS214" s="3"/>
      <c r="ALT214" s="3"/>
      <c r="ALU214" s="3"/>
      <c r="ALV214" s="3"/>
      <c r="ALW214" s="3"/>
      <c r="ALX214" s="3"/>
      <c r="ALY214" s="3"/>
      <c r="ALZ214" s="3"/>
      <c r="AMA214" s="3"/>
      <c r="AMB214" s="3"/>
      <c r="AMC214" s="3"/>
      <c r="AMD214" s="3"/>
      <c r="AME214" s="3"/>
      <c r="AMF214" s="3"/>
      <c r="AMG214" s="3"/>
    </row>
    <row r="215" spans="1:1021" s="18" customFormat="1" ht="15" customHeight="1">
      <c r="A215" s="10">
        <v>199</v>
      </c>
      <c r="B215" s="21" t="s">
        <v>169</v>
      </c>
      <c r="C215" s="14" t="s">
        <v>19</v>
      </c>
      <c r="D215" s="10"/>
      <c r="E215" s="21" t="s">
        <v>43</v>
      </c>
      <c r="F215" s="22"/>
      <c r="G215" s="17" t="s">
        <v>44</v>
      </c>
      <c r="H215" s="96"/>
      <c r="I215" s="182"/>
      <c r="J215" s="182"/>
      <c r="K215" s="183"/>
      <c r="L215" s="184"/>
      <c r="M215" s="105"/>
      <c r="N215" s="107"/>
      <c r="O215" s="108"/>
      <c r="P215" s="107"/>
      <c r="Q215" s="107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F215" s="3"/>
      <c r="AMG215" s="3"/>
    </row>
    <row r="216" spans="1:1021" ht="15" customHeight="1">
      <c r="A216" s="10">
        <v>200</v>
      </c>
      <c r="B216" s="13" t="s">
        <v>169</v>
      </c>
      <c r="C216" s="53" t="s">
        <v>19</v>
      </c>
      <c r="D216" s="10"/>
      <c r="E216" s="21" t="s">
        <v>43</v>
      </c>
      <c r="F216" s="22"/>
      <c r="G216" s="17" t="s">
        <v>22</v>
      </c>
      <c r="H216" s="96"/>
      <c r="I216" s="182"/>
      <c r="J216" s="182"/>
      <c r="K216" s="183"/>
      <c r="L216" s="184"/>
      <c r="M216" s="87">
        <f t="shared" ref="M216:M219" si="45">K216-L216</f>
        <v>0</v>
      </c>
      <c r="N216" s="185"/>
      <c r="O216" s="185"/>
      <c r="P216" s="185"/>
      <c r="Q216" s="90">
        <f t="shared" ref="Q216:Q219" si="46">O216-P216</f>
        <v>0</v>
      </c>
      <c r="R216" s="20"/>
      <c r="S216" s="20"/>
      <c r="U216" s="20"/>
    </row>
    <row r="217" spans="1:1021" ht="15" customHeight="1">
      <c r="A217" s="10">
        <v>200</v>
      </c>
      <c r="B217" s="13" t="s">
        <v>245</v>
      </c>
      <c r="C217" s="53"/>
      <c r="D217" s="10"/>
      <c r="E217" s="21"/>
      <c r="F217" s="22"/>
      <c r="G217" s="17" t="s">
        <v>22</v>
      </c>
      <c r="H217" s="96">
        <v>1</v>
      </c>
      <c r="I217" s="182"/>
      <c r="J217" s="182"/>
      <c r="K217" s="183"/>
      <c r="L217" s="184"/>
      <c r="M217" s="87">
        <f t="shared" si="45"/>
        <v>0</v>
      </c>
      <c r="N217" s="185"/>
      <c r="O217" s="212"/>
      <c r="P217" s="212"/>
      <c r="Q217" s="90">
        <f t="shared" si="46"/>
        <v>0</v>
      </c>
      <c r="R217" s="20"/>
      <c r="S217" s="20"/>
      <c r="U217" s="20"/>
    </row>
    <row r="218" spans="1:1021" ht="15" customHeight="1">
      <c r="A218" s="10">
        <v>200</v>
      </c>
      <c r="B218" s="21" t="s">
        <v>170</v>
      </c>
      <c r="C218" s="48" t="s">
        <v>19</v>
      </c>
      <c r="D218" s="10"/>
      <c r="E218" s="21" t="s">
        <v>32</v>
      </c>
      <c r="F218" s="22"/>
      <c r="G218" s="19" t="s">
        <v>22</v>
      </c>
      <c r="H218" s="92">
        <v>2</v>
      </c>
      <c r="I218" s="87"/>
      <c r="J218" s="87"/>
      <c r="K218" s="87"/>
      <c r="L218" s="87"/>
      <c r="M218" s="87">
        <f t="shared" si="45"/>
        <v>0</v>
      </c>
      <c r="N218" s="87"/>
      <c r="O218" s="93"/>
      <c r="P218" s="93"/>
      <c r="Q218" s="90">
        <f t="shared" si="46"/>
        <v>0</v>
      </c>
      <c r="R218" s="20"/>
      <c r="S218" s="20"/>
      <c r="U218" s="20"/>
    </row>
    <row r="219" spans="1:1021" ht="15" customHeight="1">
      <c r="A219" s="10">
        <v>200</v>
      </c>
      <c r="B219" s="21" t="s">
        <v>171</v>
      </c>
      <c r="C219" s="48" t="s">
        <v>19</v>
      </c>
      <c r="D219" s="10"/>
      <c r="E219" s="21" t="s">
        <v>43</v>
      </c>
      <c r="F219" s="23"/>
      <c r="G219" s="19" t="s">
        <v>22</v>
      </c>
      <c r="H219" s="92">
        <v>3</v>
      </c>
      <c r="I219" s="87"/>
      <c r="J219" s="87"/>
      <c r="K219" s="87"/>
      <c r="L219" s="87"/>
      <c r="M219" s="87">
        <f t="shared" si="45"/>
        <v>0</v>
      </c>
      <c r="N219" s="87">
        <v>3</v>
      </c>
      <c r="O219" s="99">
        <v>6324.61</v>
      </c>
      <c r="P219" s="99"/>
      <c r="Q219" s="90">
        <f t="shared" si="46"/>
        <v>6324.61</v>
      </c>
      <c r="R219" s="20"/>
      <c r="S219" s="20"/>
      <c r="U219" s="20"/>
    </row>
    <row r="220" spans="1:1021" ht="15" customHeight="1">
      <c r="A220" s="10">
        <v>203</v>
      </c>
      <c r="B220" s="21" t="s">
        <v>171</v>
      </c>
      <c r="C220" s="48" t="s">
        <v>19</v>
      </c>
      <c r="D220" s="10"/>
      <c r="E220" s="21" t="s">
        <v>43</v>
      </c>
      <c r="F220" s="22"/>
      <c r="G220" s="19" t="s">
        <v>44</v>
      </c>
      <c r="H220" s="80">
        <v>3</v>
      </c>
      <c r="I220" s="105"/>
      <c r="J220" s="105"/>
      <c r="K220" s="104"/>
      <c r="L220" s="106"/>
      <c r="M220" s="105"/>
      <c r="N220" s="107">
        <v>1</v>
      </c>
      <c r="O220" s="107">
        <v>3573.4</v>
      </c>
      <c r="P220" s="107">
        <v>3573.4</v>
      </c>
      <c r="Q220" s="107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8"/>
      <c r="ALB220" s="18"/>
      <c r="ALC220" s="18"/>
      <c r="ALD220" s="18"/>
      <c r="ALE220" s="18"/>
      <c r="ALF220" s="18"/>
      <c r="ALG220" s="18"/>
      <c r="ALH220" s="18"/>
      <c r="ALI220" s="18"/>
      <c r="ALJ220" s="18"/>
      <c r="ALK220" s="18"/>
      <c r="ALL220" s="18"/>
      <c r="ALM220" s="18"/>
      <c r="ALN220" s="18"/>
      <c r="ALO220" s="18"/>
      <c r="ALP220" s="18"/>
      <c r="ALQ220" s="18"/>
      <c r="ALR220" s="18"/>
      <c r="ALS220" s="18"/>
      <c r="ALT220" s="18"/>
      <c r="ALU220" s="18"/>
      <c r="ALV220" s="18"/>
      <c r="ALW220" s="18"/>
      <c r="ALX220" s="18"/>
      <c r="ALY220" s="18"/>
      <c r="ALZ220" s="18"/>
      <c r="AMA220" s="18"/>
      <c r="AMB220" s="18"/>
      <c r="AMC220" s="18"/>
      <c r="AMD220" s="18"/>
      <c r="AME220" s="18"/>
      <c r="AMF220" s="18"/>
      <c r="AMG220" s="18"/>
    </row>
    <row r="221" spans="1:1021" ht="15" customHeight="1">
      <c r="A221" s="10">
        <v>200</v>
      </c>
      <c r="B221" s="21" t="s">
        <v>246</v>
      </c>
      <c r="C221" s="48"/>
      <c r="D221" s="10"/>
      <c r="E221" s="21"/>
      <c r="F221" s="22"/>
      <c r="G221" s="19" t="s">
        <v>22</v>
      </c>
      <c r="H221" s="80">
        <v>1</v>
      </c>
      <c r="I221" s="105"/>
      <c r="J221" s="105"/>
      <c r="K221" s="104"/>
      <c r="L221" s="106"/>
      <c r="M221" s="87">
        <f t="shared" ref="M221:M225" si="47">K221-L221</f>
        <v>0</v>
      </c>
      <c r="N221" s="107"/>
      <c r="O221" s="108"/>
      <c r="P221" s="108"/>
      <c r="Q221" s="90">
        <f t="shared" ref="Q221:Q225" si="48">O221-P221</f>
        <v>0</v>
      </c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18"/>
      <c r="AMA221" s="18"/>
      <c r="AMB221" s="18"/>
      <c r="AMC221" s="18"/>
      <c r="AMD221" s="18"/>
      <c r="AME221" s="18"/>
      <c r="AMF221" s="18"/>
      <c r="AMG221" s="18"/>
    </row>
    <row r="222" spans="1:1021" ht="15" customHeight="1">
      <c r="A222" s="10">
        <v>204</v>
      </c>
      <c r="B222" s="21" t="s">
        <v>172</v>
      </c>
      <c r="C222" s="14" t="s">
        <v>19</v>
      </c>
      <c r="D222" s="10"/>
      <c r="E222" s="21" t="s">
        <v>173</v>
      </c>
      <c r="F222" s="23"/>
      <c r="G222" s="19" t="s">
        <v>22</v>
      </c>
      <c r="H222" s="92">
        <v>10</v>
      </c>
      <c r="I222" s="87"/>
      <c r="J222" s="87"/>
      <c r="K222" s="87"/>
      <c r="L222" s="87"/>
      <c r="M222" s="87">
        <f t="shared" si="47"/>
        <v>0</v>
      </c>
      <c r="N222" s="87">
        <v>10</v>
      </c>
      <c r="O222" s="93">
        <f>3366.82+3239.63+22994.3</f>
        <v>29600.75</v>
      </c>
      <c r="P222" s="93">
        <f>3366.82+3239.63+22994.3</f>
        <v>29600.75</v>
      </c>
      <c r="Q222" s="90">
        <f t="shared" si="48"/>
        <v>0</v>
      </c>
      <c r="R222" s="20"/>
      <c r="S222" s="20"/>
      <c r="U222" s="20"/>
    </row>
    <row r="223" spans="1:1021" ht="15" customHeight="1">
      <c r="A223" s="10">
        <v>205</v>
      </c>
      <c r="B223" s="21" t="s">
        <v>174</v>
      </c>
      <c r="C223" s="14" t="s">
        <v>19</v>
      </c>
      <c r="D223" s="10"/>
      <c r="E223" s="21" t="s">
        <v>24</v>
      </c>
      <c r="F223" s="23"/>
      <c r="G223" s="19" t="s">
        <v>22</v>
      </c>
      <c r="H223" s="92">
        <v>2</v>
      </c>
      <c r="I223" s="87"/>
      <c r="J223" s="87"/>
      <c r="K223" s="90"/>
      <c r="L223" s="90"/>
      <c r="M223" s="87">
        <f t="shared" si="47"/>
        <v>0</v>
      </c>
      <c r="N223" s="87">
        <v>3</v>
      </c>
      <c r="O223" s="93">
        <f>1261.2+6200.86</f>
        <v>7462.0599999999995</v>
      </c>
      <c r="P223" s="93">
        <f>1261.2+6200.86</f>
        <v>7462.0599999999995</v>
      </c>
      <c r="Q223" s="90">
        <f t="shared" si="48"/>
        <v>0</v>
      </c>
      <c r="R223" s="20"/>
      <c r="S223" s="20"/>
      <c r="U223" s="20"/>
    </row>
    <row r="224" spans="1:1021" ht="15" customHeight="1">
      <c r="A224" s="10">
        <v>206</v>
      </c>
      <c r="B224" s="21" t="s">
        <v>175</v>
      </c>
      <c r="C224" s="14"/>
      <c r="D224" s="10"/>
      <c r="E224" s="21"/>
      <c r="F224" s="23"/>
      <c r="G224" s="19" t="s">
        <v>22</v>
      </c>
      <c r="H224" s="92">
        <v>5</v>
      </c>
      <c r="I224" s="87">
        <v>2</v>
      </c>
      <c r="J224" s="87">
        <v>2</v>
      </c>
      <c r="K224" s="90">
        <v>1790.9</v>
      </c>
      <c r="L224" s="90">
        <v>1790.9</v>
      </c>
      <c r="M224" s="87">
        <f t="shared" si="47"/>
        <v>0</v>
      </c>
      <c r="N224" s="87">
        <v>6</v>
      </c>
      <c r="O224" s="93">
        <v>7300.67</v>
      </c>
      <c r="P224" s="93">
        <v>7300.67</v>
      </c>
      <c r="Q224" s="90">
        <f t="shared" si="48"/>
        <v>0</v>
      </c>
      <c r="R224" s="20"/>
      <c r="S224" s="20"/>
      <c r="U224" s="20"/>
    </row>
    <row r="225" spans="1:1021" ht="15" customHeight="1">
      <c r="A225" s="10">
        <v>207</v>
      </c>
      <c r="B225" s="21" t="s">
        <v>176</v>
      </c>
      <c r="C225" s="14" t="s">
        <v>19</v>
      </c>
      <c r="D225" s="10"/>
      <c r="E225" s="21" t="s">
        <v>177</v>
      </c>
      <c r="F225" s="22"/>
      <c r="G225" s="19" t="s">
        <v>22</v>
      </c>
      <c r="H225" s="92">
        <v>4</v>
      </c>
      <c r="I225" s="87"/>
      <c r="J225" s="87"/>
      <c r="K225" s="90"/>
      <c r="L225" s="90"/>
      <c r="M225" s="87">
        <f t="shared" si="47"/>
        <v>0</v>
      </c>
      <c r="N225" s="87"/>
      <c r="O225" s="93"/>
      <c r="P225" s="93"/>
      <c r="Q225" s="90">
        <f t="shared" si="48"/>
        <v>0</v>
      </c>
      <c r="R225" s="20"/>
      <c r="S225" s="20"/>
      <c r="U225" s="20"/>
    </row>
    <row r="226" spans="1:1021" ht="15" customHeight="1">
      <c r="A226" s="10">
        <v>208</v>
      </c>
      <c r="B226" s="21" t="s">
        <v>176</v>
      </c>
      <c r="C226" s="14"/>
      <c r="D226" s="21"/>
      <c r="E226" s="21"/>
      <c r="F226" s="21"/>
      <c r="G226" s="19" t="s">
        <v>33</v>
      </c>
      <c r="H226" s="80">
        <v>7</v>
      </c>
      <c r="I226" s="103"/>
      <c r="J226" s="103"/>
      <c r="K226" s="104"/>
      <c r="L226" s="104"/>
      <c r="M226" s="84"/>
      <c r="N226" s="155">
        <v>3</v>
      </c>
      <c r="O226" s="186">
        <v>6726.4</v>
      </c>
      <c r="P226" s="155">
        <v>6726.4</v>
      </c>
      <c r="Q226" s="84"/>
      <c r="R226" s="18"/>
    </row>
    <row r="227" spans="1:1021" s="3" customFormat="1" ht="15" customHeight="1">
      <c r="A227" s="10">
        <v>209</v>
      </c>
      <c r="B227" s="21" t="s">
        <v>178</v>
      </c>
      <c r="C227" s="14"/>
      <c r="D227" s="10"/>
      <c r="E227" s="21"/>
      <c r="F227" s="22"/>
      <c r="G227" s="19" t="s">
        <v>44</v>
      </c>
      <c r="H227" s="80">
        <v>4</v>
      </c>
      <c r="I227" s="105"/>
      <c r="J227" s="105"/>
      <c r="K227" s="104"/>
      <c r="L227" s="106"/>
      <c r="M227" s="105"/>
      <c r="N227" s="107">
        <v>1</v>
      </c>
      <c r="O227" s="108">
        <v>2668</v>
      </c>
      <c r="P227" s="107">
        <v>2668</v>
      </c>
      <c r="Q227" s="107"/>
    </row>
    <row r="228" spans="1:1021" ht="15" customHeight="1">
      <c r="A228" s="10">
        <v>210</v>
      </c>
      <c r="B228" s="21" t="s">
        <v>179</v>
      </c>
      <c r="C228" s="14" t="s">
        <v>19</v>
      </c>
      <c r="D228" s="10"/>
      <c r="E228" s="21" t="s">
        <v>24</v>
      </c>
      <c r="F228" s="23"/>
      <c r="G228" s="19" t="s">
        <v>22</v>
      </c>
      <c r="H228" s="92">
        <v>1</v>
      </c>
      <c r="I228" s="87"/>
      <c r="J228" s="87"/>
      <c r="K228" s="87"/>
      <c r="L228" s="87"/>
      <c r="M228" s="87">
        <f>K228-L228</f>
        <v>0</v>
      </c>
      <c r="N228" s="87"/>
      <c r="O228" s="93"/>
      <c r="P228" s="93"/>
      <c r="Q228" s="90">
        <f>O228-P228</f>
        <v>0</v>
      </c>
      <c r="R228" s="20"/>
      <c r="S228" s="20"/>
      <c r="U228" s="20"/>
    </row>
    <row r="229" spans="1:1021" ht="15" customHeight="1">
      <c r="A229" s="10"/>
      <c r="B229" s="21" t="s">
        <v>250</v>
      </c>
      <c r="C229" s="14"/>
      <c r="D229" s="10"/>
      <c r="E229" s="21"/>
      <c r="F229" s="23"/>
      <c r="G229" s="19" t="s">
        <v>25</v>
      </c>
      <c r="H229" s="92">
        <v>2</v>
      </c>
      <c r="I229" s="87"/>
      <c r="J229" s="87"/>
      <c r="K229" s="87"/>
      <c r="L229" s="87"/>
      <c r="M229" s="87"/>
      <c r="N229" s="87"/>
      <c r="O229" s="93"/>
      <c r="P229" s="93"/>
      <c r="Q229" s="90"/>
      <c r="R229" s="20"/>
      <c r="S229" s="20"/>
      <c r="U229" s="20"/>
    </row>
    <row r="230" spans="1:1021" ht="15" customHeight="1">
      <c r="A230" s="10"/>
      <c r="B230" s="21" t="s">
        <v>242</v>
      </c>
      <c r="C230" s="14"/>
      <c r="D230" s="10"/>
      <c r="E230" s="21"/>
      <c r="F230" s="23"/>
      <c r="G230" s="19" t="s">
        <v>25</v>
      </c>
      <c r="H230" s="92">
        <v>2</v>
      </c>
      <c r="I230" s="87"/>
      <c r="J230" s="87"/>
      <c r="K230" s="87"/>
      <c r="L230" s="87"/>
      <c r="M230" s="87"/>
      <c r="N230" s="87"/>
      <c r="O230" s="93"/>
      <c r="P230" s="93"/>
      <c r="Q230" s="90"/>
      <c r="R230" s="20"/>
      <c r="S230" s="20"/>
      <c r="U230" s="20"/>
    </row>
    <row r="231" spans="1:1021" s="18" customFormat="1" ht="15" customHeight="1">
      <c r="A231" s="10">
        <v>211</v>
      </c>
      <c r="B231" s="21" t="s">
        <v>179</v>
      </c>
      <c r="C231" s="14" t="s">
        <v>19</v>
      </c>
      <c r="D231" s="10"/>
      <c r="E231" s="21" t="s">
        <v>24</v>
      </c>
      <c r="F231" s="22"/>
      <c r="G231" s="19" t="s">
        <v>25</v>
      </c>
      <c r="H231" s="80"/>
      <c r="I231" s="104"/>
      <c r="J231" s="104"/>
      <c r="K231" s="104"/>
      <c r="L231" s="104"/>
      <c r="M231" s="104"/>
      <c r="N231" s="104"/>
      <c r="O231" s="121"/>
      <c r="P231" s="121"/>
      <c r="Q231" s="104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</row>
    <row r="232" spans="1:1021" ht="15" customHeight="1">
      <c r="A232" s="10">
        <v>212</v>
      </c>
      <c r="B232" s="21" t="s">
        <v>180</v>
      </c>
      <c r="C232" s="14" t="s">
        <v>19</v>
      </c>
      <c r="D232" s="10"/>
      <c r="E232" s="21" t="s">
        <v>24</v>
      </c>
      <c r="F232" s="23"/>
      <c r="G232" s="19" t="s">
        <v>22</v>
      </c>
      <c r="H232" s="92">
        <v>9</v>
      </c>
      <c r="I232" s="87"/>
      <c r="J232" s="87"/>
      <c r="K232" s="87"/>
      <c r="L232" s="87"/>
      <c r="M232" s="87">
        <f>K232-L232</f>
        <v>0</v>
      </c>
      <c r="N232" s="87"/>
      <c r="O232" s="93"/>
      <c r="P232" s="93"/>
      <c r="Q232" s="90">
        <f>O232-P232</f>
        <v>0</v>
      </c>
      <c r="R232" s="20"/>
      <c r="S232" s="20"/>
      <c r="T232" s="18"/>
      <c r="U232" s="20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  <c r="JL232" s="18"/>
      <c r="JM232" s="18"/>
      <c r="JN232" s="18"/>
      <c r="JO232" s="18"/>
      <c r="JP232" s="18"/>
      <c r="JQ232" s="18"/>
      <c r="JR232" s="18"/>
      <c r="JS232" s="18"/>
      <c r="JT232" s="18"/>
      <c r="JU232" s="18"/>
      <c r="JV232" s="18"/>
      <c r="JW232" s="18"/>
      <c r="JX232" s="18"/>
      <c r="JY232" s="18"/>
      <c r="JZ232" s="18"/>
      <c r="KA232" s="18"/>
      <c r="KB232" s="18"/>
      <c r="KC232" s="18"/>
      <c r="KD232" s="18"/>
      <c r="KE232" s="18"/>
      <c r="KF232" s="18"/>
      <c r="KG232" s="18"/>
      <c r="KH232" s="18"/>
      <c r="KI232" s="18"/>
      <c r="KJ232" s="18"/>
      <c r="KK232" s="18"/>
      <c r="KL232" s="18"/>
      <c r="KM232" s="18"/>
      <c r="KN232" s="18"/>
      <c r="KO232" s="18"/>
      <c r="KP232" s="18"/>
      <c r="KQ232" s="18"/>
      <c r="KR232" s="18"/>
      <c r="KS232" s="18"/>
      <c r="KT232" s="18"/>
      <c r="KU232" s="18"/>
      <c r="KV232" s="18"/>
      <c r="KW232" s="18"/>
      <c r="KX232" s="18"/>
      <c r="KY232" s="18"/>
      <c r="KZ232" s="18"/>
      <c r="LA232" s="18"/>
      <c r="LB232" s="18"/>
      <c r="LC232" s="18"/>
      <c r="LD232" s="18"/>
      <c r="LE232" s="18"/>
      <c r="LF232" s="18"/>
      <c r="LG232" s="18"/>
      <c r="LH232" s="18"/>
      <c r="LI232" s="18"/>
      <c r="LJ232" s="18"/>
      <c r="LK232" s="18"/>
      <c r="LL232" s="18"/>
      <c r="LM232" s="18"/>
      <c r="LN232" s="18"/>
      <c r="LO232" s="18"/>
      <c r="LP232" s="18"/>
      <c r="LQ232" s="18"/>
      <c r="LR232" s="18"/>
      <c r="LS232" s="18"/>
      <c r="LT232" s="18"/>
      <c r="LU232" s="18"/>
      <c r="LV232" s="18"/>
      <c r="LW232" s="18"/>
      <c r="LX232" s="18"/>
      <c r="LY232" s="18"/>
      <c r="LZ232" s="18"/>
      <c r="MA232" s="18"/>
      <c r="MB232" s="18"/>
      <c r="MC232" s="18"/>
      <c r="MD232" s="18"/>
      <c r="ME232" s="18"/>
      <c r="MF232" s="18"/>
      <c r="MG232" s="18"/>
      <c r="MH232" s="18"/>
      <c r="MI232" s="18"/>
      <c r="MJ232" s="18"/>
      <c r="MK232" s="18"/>
      <c r="ML232" s="18"/>
      <c r="MM232" s="18"/>
      <c r="MN232" s="18"/>
      <c r="MO232" s="18"/>
      <c r="MP232" s="18"/>
      <c r="MQ232" s="18"/>
      <c r="MR232" s="18"/>
      <c r="MS232" s="18"/>
      <c r="MT232" s="18"/>
      <c r="MU232" s="18"/>
      <c r="MV232" s="18"/>
      <c r="MW232" s="18"/>
      <c r="MX232" s="18"/>
      <c r="MY232" s="18"/>
      <c r="MZ232" s="18"/>
      <c r="NA232" s="18"/>
      <c r="NB232" s="18"/>
      <c r="NC232" s="18"/>
      <c r="ND232" s="18"/>
      <c r="NE232" s="18"/>
      <c r="NF232" s="18"/>
      <c r="NG232" s="18"/>
      <c r="NH232" s="18"/>
      <c r="NI232" s="18"/>
      <c r="NJ232" s="18"/>
      <c r="NK232" s="18"/>
      <c r="NL232" s="18"/>
      <c r="NM232" s="18"/>
      <c r="NN232" s="18"/>
      <c r="NO232" s="18"/>
      <c r="NP232" s="18"/>
      <c r="NQ232" s="18"/>
      <c r="NR232" s="18"/>
      <c r="NS232" s="18"/>
      <c r="NT232" s="18"/>
      <c r="NU232" s="18"/>
      <c r="NV232" s="18"/>
      <c r="NW232" s="18"/>
      <c r="NX232" s="18"/>
      <c r="NY232" s="18"/>
      <c r="NZ232" s="18"/>
      <c r="OA232" s="18"/>
      <c r="OB232" s="18"/>
      <c r="OC232" s="18"/>
      <c r="OD232" s="18"/>
      <c r="OE232" s="18"/>
      <c r="OF232" s="18"/>
      <c r="OG232" s="18"/>
      <c r="OH232" s="18"/>
      <c r="OI232" s="18"/>
      <c r="OJ232" s="18"/>
      <c r="OK232" s="18"/>
      <c r="OL232" s="18"/>
      <c r="OM232" s="18"/>
      <c r="ON232" s="18"/>
      <c r="OO232" s="18"/>
      <c r="OP232" s="18"/>
      <c r="OQ232" s="18"/>
      <c r="OR232" s="18"/>
      <c r="OS232" s="18"/>
      <c r="OT232" s="18"/>
      <c r="OU232" s="18"/>
      <c r="OV232" s="18"/>
      <c r="OW232" s="18"/>
      <c r="OX232" s="18"/>
      <c r="OY232" s="18"/>
      <c r="OZ232" s="18"/>
      <c r="PA232" s="18"/>
      <c r="PB232" s="18"/>
      <c r="PC232" s="18"/>
      <c r="PD232" s="18"/>
      <c r="PE232" s="18"/>
      <c r="PF232" s="18"/>
      <c r="PG232" s="18"/>
      <c r="PH232" s="18"/>
      <c r="PI232" s="18"/>
      <c r="PJ232" s="18"/>
      <c r="PK232" s="18"/>
      <c r="PL232" s="18"/>
      <c r="PM232" s="18"/>
      <c r="PN232" s="18"/>
      <c r="PO232" s="18"/>
      <c r="PP232" s="18"/>
      <c r="PQ232" s="18"/>
      <c r="PR232" s="18"/>
      <c r="PS232" s="18"/>
      <c r="PT232" s="18"/>
      <c r="PU232" s="18"/>
      <c r="PV232" s="18"/>
      <c r="PW232" s="18"/>
      <c r="PX232" s="18"/>
      <c r="PY232" s="18"/>
      <c r="PZ232" s="18"/>
      <c r="QA232" s="18"/>
      <c r="QB232" s="18"/>
      <c r="QC232" s="18"/>
      <c r="QD232" s="18"/>
      <c r="QE232" s="18"/>
      <c r="QF232" s="18"/>
      <c r="QG232" s="18"/>
      <c r="QH232" s="18"/>
      <c r="QI232" s="18"/>
      <c r="QJ232" s="18"/>
      <c r="QK232" s="18"/>
      <c r="QL232" s="18"/>
      <c r="QM232" s="18"/>
      <c r="QN232" s="18"/>
      <c r="QO232" s="18"/>
      <c r="QP232" s="18"/>
      <c r="QQ232" s="18"/>
      <c r="QR232" s="18"/>
      <c r="QS232" s="18"/>
      <c r="QT232" s="18"/>
      <c r="QU232" s="18"/>
      <c r="QV232" s="18"/>
      <c r="QW232" s="18"/>
      <c r="QX232" s="18"/>
      <c r="QY232" s="18"/>
      <c r="QZ232" s="18"/>
      <c r="RA232" s="18"/>
      <c r="RB232" s="18"/>
      <c r="RC232" s="18"/>
      <c r="RD232" s="18"/>
      <c r="RE232" s="18"/>
      <c r="RF232" s="18"/>
      <c r="RG232" s="18"/>
      <c r="RH232" s="18"/>
      <c r="RI232" s="18"/>
      <c r="RJ232" s="18"/>
      <c r="RK232" s="18"/>
      <c r="RL232" s="18"/>
      <c r="RM232" s="18"/>
      <c r="RN232" s="18"/>
      <c r="RO232" s="18"/>
      <c r="RP232" s="18"/>
      <c r="RQ232" s="18"/>
      <c r="RR232" s="18"/>
      <c r="RS232" s="18"/>
      <c r="RT232" s="18"/>
      <c r="RU232" s="18"/>
      <c r="RV232" s="18"/>
      <c r="RW232" s="18"/>
      <c r="RX232" s="18"/>
      <c r="RY232" s="18"/>
      <c r="RZ232" s="18"/>
      <c r="SA232" s="18"/>
      <c r="SB232" s="18"/>
      <c r="SC232" s="18"/>
      <c r="SD232" s="18"/>
      <c r="SE232" s="18"/>
      <c r="SF232" s="18"/>
      <c r="SG232" s="18"/>
      <c r="SH232" s="18"/>
      <c r="SI232" s="18"/>
      <c r="SJ232" s="18"/>
      <c r="SK232" s="18"/>
      <c r="SL232" s="18"/>
      <c r="SM232" s="18"/>
      <c r="SN232" s="18"/>
      <c r="SO232" s="18"/>
      <c r="SP232" s="18"/>
      <c r="SQ232" s="18"/>
      <c r="SR232" s="18"/>
      <c r="SS232" s="18"/>
      <c r="ST232" s="18"/>
      <c r="SU232" s="18"/>
      <c r="SV232" s="18"/>
      <c r="SW232" s="18"/>
      <c r="SX232" s="18"/>
      <c r="SY232" s="18"/>
      <c r="SZ232" s="18"/>
      <c r="TA232" s="18"/>
      <c r="TB232" s="18"/>
      <c r="TC232" s="18"/>
      <c r="TD232" s="18"/>
      <c r="TE232" s="18"/>
      <c r="TF232" s="18"/>
      <c r="TG232" s="18"/>
      <c r="TH232" s="18"/>
      <c r="TI232" s="18"/>
      <c r="TJ232" s="18"/>
      <c r="TK232" s="18"/>
      <c r="TL232" s="18"/>
      <c r="TM232" s="18"/>
      <c r="TN232" s="18"/>
      <c r="TO232" s="18"/>
      <c r="TP232" s="18"/>
      <c r="TQ232" s="18"/>
      <c r="TR232" s="18"/>
      <c r="TS232" s="18"/>
      <c r="TT232" s="18"/>
      <c r="TU232" s="18"/>
      <c r="TV232" s="18"/>
      <c r="TW232" s="18"/>
      <c r="TX232" s="18"/>
      <c r="TY232" s="18"/>
      <c r="TZ232" s="18"/>
      <c r="UA232" s="18"/>
      <c r="UB232" s="18"/>
      <c r="UC232" s="18"/>
      <c r="UD232" s="18"/>
      <c r="UE232" s="18"/>
      <c r="UF232" s="18"/>
      <c r="UG232" s="18"/>
      <c r="UH232" s="18"/>
      <c r="UI232" s="18"/>
      <c r="UJ232" s="18"/>
      <c r="UK232" s="18"/>
      <c r="UL232" s="18"/>
      <c r="UM232" s="18"/>
      <c r="UN232" s="18"/>
      <c r="UO232" s="18"/>
      <c r="UP232" s="18"/>
      <c r="UQ232" s="18"/>
      <c r="UR232" s="18"/>
      <c r="US232" s="18"/>
      <c r="UT232" s="18"/>
      <c r="UU232" s="18"/>
      <c r="UV232" s="18"/>
      <c r="UW232" s="18"/>
      <c r="UX232" s="18"/>
      <c r="UY232" s="18"/>
      <c r="UZ232" s="18"/>
      <c r="VA232" s="18"/>
      <c r="VB232" s="18"/>
      <c r="VC232" s="18"/>
      <c r="VD232" s="18"/>
      <c r="VE232" s="18"/>
      <c r="VF232" s="18"/>
      <c r="VG232" s="18"/>
      <c r="VH232" s="18"/>
      <c r="VI232" s="18"/>
      <c r="VJ232" s="18"/>
      <c r="VK232" s="18"/>
      <c r="VL232" s="18"/>
      <c r="VM232" s="18"/>
      <c r="VN232" s="18"/>
      <c r="VO232" s="18"/>
      <c r="VP232" s="18"/>
      <c r="VQ232" s="18"/>
      <c r="VR232" s="18"/>
      <c r="VS232" s="18"/>
      <c r="VT232" s="18"/>
      <c r="VU232" s="18"/>
      <c r="VV232" s="18"/>
      <c r="VW232" s="18"/>
      <c r="VX232" s="18"/>
      <c r="VY232" s="18"/>
      <c r="VZ232" s="18"/>
      <c r="WA232" s="18"/>
      <c r="WB232" s="18"/>
      <c r="WC232" s="18"/>
      <c r="WD232" s="18"/>
      <c r="WE232" s="18"/>
      <c r="WF232" s="18"/>
      <c r="WG232" s="18"/>
      <c r="WH232" s="18"/>
      <c r="WI232" s="18"/>
      <c r="WJ232" s="18"/>
      <c r="WK232" s="18"/>
      <c r="WL232" s="18"/>
      <c r="WM232" s="18"/>
      <c r="WN232" s="18"/>
      <c r="WO232" s="18"/>
      <c r="WP232" s="18"/>
      <c r="WQ232" s="18"/>
      <c r="WR232" s="18"/>
      <c r="WS232" s="18"/>
      <c r="WT232" s="18"/>
      <c r="WU232" s="18"/>
      <c r="WV232" s="18"/>
      <c r="WW232" s="18"/>
      <c r="WX232" s="18"/>
      <c r="WY232" s="18"/>
      <c r="WZ232" s="18"/>
      <c r="XA232" s="18"/>
      <c r="XB232" s="18"/>
      <c r="XC232" s="18"/>
      <c r="XD232" s="18"/>
      <c r="XE232" s="18"/>
      <c r="XF232" s="18"/>
      <c r="XG232" s="18"/>
      <c r="XH232" s="18"/>
      <c r="XI232" s="18"/>
      <c r="XJ232" s="18"/>
      <c r="XK232" s="18"/>
      <c r="XL232" s="18"/>
      <c r="XM232" s="18"/>
      <c r="XN232" s="18"/>
      <c r="XO232" s="18"/>
      <c r="XP232" s="18"/>
      <c r="XQ232" s="18"/>
      <c r="XR232" s="18"/>
      <c r="XS232" s="18"/>
      <c r="XT232" s="18"/>
      <c r="XU232" s="18"/>
      <c r="XV232" s="18"/>
      <c r="XW232" s="18"/>
      <c r="XX232" s="18"/>
      <c r="XY232" s="18"/>
      <c r="XZ232" s="18"/>
      <c r="YA232" s="18"/>
      <c r="YB232" s="18"/>
      <c r="YC232" s="18"/>
      <c r="YD232" s="18"/>
      <c r="YE232" s="18"/>
      <c r="YF232" s="18"/>
      <c r="YG232" s="18"/>
      <c r="YH232" s="18"/>
      <c r="YI232" s="18"/>
      <c r="YJ232" s="18"/>
      <c r="YK232" s="18"/>
      <c r="YL232" s="18"/>
      <c r="YM232" s="18"/>
      <c r="YN232" s="18"/>
      <c r="YO232" s="18"/>
      <c r="YP232" s="18"/>
      <c r="YQ232" s="18"/>
      <c r="YR232" s="18"/>
      <c r="YS232" s="18"/>
      <c r="YT232" s="18"/>
      <c r="YU232" s="18"/>
      <c r="YV232" s="18"/>
      <c r="YW232" s="18"/>
      <c r="YX232" s="18"/>
      <c r="YY232" s="18"/>
      <c r="YZ232" s="18"/>
      <c r="ZA232" s="18"/>
      <c r="ZB232" s="18"/>
      <c r="ZC232" s="18"/>
      <c r="ZD232" s="18"/>
      <c r="ZE232" s="18"/>
      <c r="ZF232" s="18"/>
      <c r="ZG232" s="18"/>
      <c r="ZH232" s="18"/>
      <c r="ZI232" s="18"/>
      <c r="ZJ232" s="18"/>
      <c r="ZK232" s="18"/>
      <c r="ZL232" s="18"/>
      <c r="ZM232" s="18"/>
      <c r="ZN232" s="18"/>
      <c r="ZO232" s="18"/>
      <c r="ZP232" s="18"/>
      <c r="ZQ232" s="18"/>
      <c r="ZR232" s="18"/>
      <c r="ZS232" s="18"/>
      <c r="ZT232" s="18"/>
      <c r="ZU232" s="18"/>
      <c r="ZV232" s="18"/>
      <c r="ZW232" s="18"/>
      <c r="ZX232" s="18"/>
      <c r="ZY232" s="18"/>
      <c r="ZZ232" s="18"/>
      <c r="AAA232" s="18"/>
      <c r="AAB232" s="18"/>
      <c r="AAC232" s="18"/>
      <c r="AAD232" s="18"/>
      <c r="AAE232" s="18"/>
      <c r="AAF232" s="18"/>
      <c r="AAG232" s="18"/>
      <c r="AAH232" s="18"/>
      <c r="AAI232" s="18"/>
      <c r="AAJ232" s="18"/>
      <c r="AAK232" s="18"/>
      <c r="AAL232" s="18"/>
      <c r="AAM232" s="18"/>
      <c r="AAN232" s="18"/>
      <c r="AAO232" s="18"/>
      <c r="AAP232" s="18"/>
      <c r="AAQ232" s="18"/>
      <c r="AAR232" s="18"/>
      <c r="AAS232" s="18"/>
      <c r="AAT232" s="18"/>
      <c r="AAU232" s="18"/>
      <c r="AAV232" s="18"/>
      <c r="AAW232" s="18"/>
      <c r="AAX232" s="18"/>
      <c r="AAY232" s="18"/>
      <c r="AAZ232" s="18"/>
      <c r="ABA232" s="18"/>
      <c r="ABB232" s="18"/>
      <c r="ABC232" s="18"/>
      <c r="ABD232" s="18"/>
      <c r="ABE232" s="18"/>
      <c r="ABF232" s="18"/>
      <c r="ABG232" s="18"/>
      <c r="ABH232" s="18"/>
      <c r="ABI232" s="18"/>
      <c r="ABJ232" s="18"/>
      <c r="ABK232" s="18"/>
      <c r="ABL232" s="18"/>
      <c r="ABM232" s="18"/>
      <c r="ABN232" s="18"/>
      <c r="ABO232" s="18"/>
      <c r="ABP232" s="18"/>
      <c r="ABQ232" s="18"/>
      <c r="ABR232" s="18"/>
      <c r="ABS232" s="18"/>
      <c r="ABT232" s="18"/>
      <c r="ABU232" s="18"/>
      <c r="ABV232" s="18"/>
      <c r="ABW232" s="18"/>
      <c r="ABX232" s="18"/>
      <c r="ABY232" s="18"/>
      <c r="ABZ232" s="18"/>
      <c r="ACA232" s="18"/>
      <c r="ACB232" s="18"/>
      <c r="ACC232" s="18"/>
      <c r="ACD232" s="18"/>
      <c r="ACE232" s="18"/>
      <c r="ACF232" s="18"/>
      <c r="ACG232" s="18"/>
      <c r="ACH232" s="18"/>
      <c r="ACI232" s="18"/>
      <c r="ACJ232" s="18"/>
      <c r="ACK232" s="18"/>
      <c r="ACL232" s="18"/>
      <c r="ACM232" s="18"/>
      <c r="ACN232" s="18"/>
      <c r="ACO232" s="18"/>
      <c r="ACP232" s="18"/>
      <c r="ACQ232" s="18"/>
      <c r="ACR232" s="18"/>
      <c r="ACS232" s="18"/>
      <c r="ACT232" s="18"/>
      <c r="ACU232" s="18"/>
      <c r="ACV232" s="18"/>
      <c r="ACW232" s="18"/>
      <c r="ACX232" s="18"/>
      <c r="ACY232" s="18"/>
      <c r="ACZ232" s="18"/>
      <c r="ADA232" s="18"/>
      <c r="ADB232" s="18"/>
      <c r="ADC232" s="18"/>
      <c r="ADD232" s="18"/>
      <c r="ADE232" s="18"/>
      <c r="ADF232" s="18"/>
      <c r="ADG232" s="18"/>
      <c r="ADH232" s="18"/>
      <c r="ADI232" s="18"/>
      <c r="ADJ232" s="18"/>
      <c r="ADK232" s="18"/>
      <c r="ADL232" s="18"/>
      <c r="ADM232" s="18"/>
      <c r="ADN232" s="18"/>
      <c r="ADO232" s="18"/>
      <c r="ADP232" s="18"/>
      <c r="ADQ232" s="18"/>
      <c r="ADR232" s="18"/>
      <c r="ADS232" s="18"/>
      <c r="ADT232" s="18"/>
      <c r="ADU232" s="18"/>
      <c r="ADV232" s="18"/>
      <c r="ADW232" s="18"/>
      <c r="ADX232" s="18"/>
      <c r="ADY232" s="18"/>
      <c r="ADZ232" s="18"/>
      <c r="AEA232" s="18"/>
      <c r="AEB232" s="18"/>
      <c r="AEC232" s="18"/>
      <c r="AED232" s="18"/>
      <c r="AEE232" s="18"/>
      <c r="AEF232" s="18"/>
      <c r="AEG232" s="18"/>
      <c r="AEH232" s="18"/>
      <c r="AEI232" s="18"/>
      <c r="AEJ232" s="18"/>
      <c r="AEK232" s="18"/>
      <c r="AEL232" s="18"/>
      <c r="AEM232" s="18"/>
      <c r="AEN232" s="18"/>
      <c r="AEO232" s="18"/>
      <c r="AEP232" s="18"/>
      <c r="AEQ232" s="18"/>
      <c r="AER232" s="18"/>
      <c r="AES232" s="18"/>
      <c r="AET232" s="18"/>
      <c r="AEU232" s="18"/>
      <c r="AEV232" s="18"/>
      <c r="AEW232" s="18"/>
      <c r="AEX232" s="18"/>
      <c r="AEY232" s="18"/>
      <c r="AEZ232" s="18"/>
      <c r="AFA232" s="18"/>
      <c r="AFB232" s="18"/>
      <c r="AFC232" s="18"/>
      <c r="AFD232" s="18"/>
      <c r="AFE232" s="18"/>
      <c r="AFF232" s="18"/>
      <c r="AFG232" s="18"/>
      <c r="AFH232" s="18"/>
      <c r="AFI232" s="18"/>
      <c r="AFJ232" s="18"/>
      <c r="AFK232" s="18"/>
      <c r="AFL232" s="18"/>
      <c r="AFM232" s="18"/>
      <c r="AFN232" s="18"/>
      <c r="AFO232" s="18"/>
      <c r="AFP232" s="18"/>
      <c r="AFQ232" s="18"/>
      <c r="AFR232" s="18"/>
      <c r="AFS232" s="18"/>
      <c r="AFT232" s="18"/>
      <c r="AFU232" s="18"/>
      <c r="AFV232" s="18"/>
      <c r="AFW232" s="18"/>
      <c r="AFX232" s="18"/>
      <c r="AFY232" s="18"/>
      <c r="AFZ232" s="18"/>
      <c r="AGA232" s="18"/>
      <c r="AGB232" s="18"/>
      <c r="AGC232" s="18"/>
      <c r="AGD232" s="18"/>
      <c r="AGE232" s="18"/>
      <c r="AGF232" s="18"/>
      <c r="AGG232" s="18"/>
      <c r="AGH232" s="18"/>
      <c r="AGI232" s="18"/>
      <c r="AGJ232" s="18"/>
      <c r="AGK232" s="18"/>
      <c r="AGL232" s="18"/>
      <c r="AGM232" s="18"/>
      <c r="AGN232" s="18"/>
      <c r="AGO232" s="18"/>
      <c r="AGP232" s="18"/>
      <c r="AGQ232" s="18"/>
      <c r="AGR232" s="18"/>
      <c r="AGS232" s="18"/>
      <c r="AGT232" s="18"/>
      <c r="AGU232" s="18"/>
      <c r="AGV232" s="18"/>
      <c r="AGW232" s="18"/>
      <c r="AGX232" s="18"/>
      <c r="AGY232" s="18"/>
      <c r="AGZ232" s="18"/>
      <c r="AHA232" s="18"/>
      <c r="AHB232" s="18"/>
      <c r="AHC232" s="18"/>
      <c r="AHD232" s="18"/>
      <c r="AHE232" s="18"/>
      <c r="AHF232" s="18"/>
      <c r="AHG232" s="18"/>
      <c r="AHH232" s="18"/>
      <c r="AHI232" s="18"/>
      <c r="AHJ232" s="18"/>
      <c r="AHK232" s="18"/>
      <c r="AHL232" s="18"/>
      <c r="AHM232" s="18"/>
      <c r="AHN232" s="18"/>
      <c r="AHO232" s="18"/>
      <c r="AHP232" s="18"/>
      <c r="AHQ232" s="18"/>
      <c r="AHR232" s="18"/>
      <c r="AHS232" s="18"/>
      <c r="AHT232" s="18"/>
      <c r="AHU232" s="18"/>
      <c r="AHV232" s="18"/>
      <c r="AHW232" s="18"/>
      <c r="AHX232" s="18"/>
      <c r="AHY232" s="18"/>
      <c r="AHZ232" s="18"/>
      <c r="AIA232" s="18"/>
      <c r="AIB232" s="18"/>
      <c r="AIC232" s="18"/>
      <c r="AID232" s="18"/>
      <c r="AIE232" s="18"/>
      <c r="AIF232" s="18"/>
      <c r="AIG232" s="18"/>
      <c r="AIH232" s="18"/>
      <c r="AII232" s="18"/>
      <c r="AIJ232" s="18"/>
      <c r="AIK232" s="18"/>
      <c r="AIL232" s="18"/>
      <c r="AIM232" s="18"/>
      <c r="AIN232" s="18"/>
      <c r="AIO232" s="18"/>
      <c r="AIP232" s="18"/>
      <c r="AIQ232" s="18"/>
      <c r="AIR232" s="18"/>
      <c r="AIS232" s="18"/>
      <c r="AIT232" s="18"/>
      <c r="AIU232" s="18"/>
      <c r="AIV232" s="18"/>
      <c r="AIW232" s="18"/>
      <c r="AIX232" s="18"/>
      <c r="AIY232" s="18"/>
      <c r="AIZ232" s="18"/>
      <c r="AJA232" s="18"/>
      <c r="AJB232" s="18"/>
      <c r="AJC232" s="18"/>
      <c r="AJD232" s="18"/>
      <c r="AJE232" s="18"/>
      <c r="AJF232" s="18"/>
      <c r="AJG232" s="18"/>
      <c r="AJH232" s="18"/>
      <c r="AJI232" s="18"/>
      <c r="AJJ232" s="18"/>
      <c r="AJK232" s="18"/>
      <c r="AJL232" s="18"/>
      <c r="AJM232" s="18"/>
      <c r="AJN232" s="18"/>
      <c r="AJO232" s="18"/>
      <c r="AJP232" s="18"/>
      <c r="AJQ232" s="18"/>
      <c r="AJR232" s="18"/>
      <c r="AJS232" s="18"/>
      <c r="AJT232" s="18"/>
      <c r="AJU232" s="18"/>
      <c r="AJV232" s="18"/>
      <c r="AJW232" s="18"/>
      <c r="AJX232" s="18"/>
      <c r="AJY232" s="18"/>
      <c r="AJZ232" s="18"/>
      <c r="AKA232" s="18"/>
      <c r="AKB232" s="18"/>
      <c r="AKC232" s="18"/>
      <c r="AKD232" s="18"/>
      <c r="AKE232" s="18"/>
      <c r="AKF232" s="18"/>
      <c r="AKG232" s="18"/>
      <c r="AKH232" s="18"/>
      <c r="AKI232" s="18"/>
      <c r="AKJ232" s="18"/>
      <c r="AKK232" s="18"/>
      <c r="AKL232" s="18"/>
      <c r="AKM232" s="18"/>
      <c r="AKN232" s="18"/>
      <c r="AKO232" s="18"/>
      <c r="AKP232" s="18"/>
      <c r="AKQ232" s="18"/>
      <c r="AKR232" s="18"/>
      <c r="AKS232" s="18"/>
      <c r="AKT232" s="18"/>
      <c r="AKU232" s="18"/>
      <c r="AKV232" s="18"/>
      <c r="AKW232" s="18"/>
      <c r="AKX232" s="18"/>
      <c r="AKY232" s="18"/>
      <c r="AKZ232" s="18"/>
      <c r="ALA232" s="18"/>
      <c r="ALB232" s="18"/>
      <c r="ALC232" s="18"/>
      <c r="ALD232" s="18"/>
      <c r="ALE232" s="18"/>
      <c r="ALF232" s="18"/>
      <c r="ALG232" s="18"/>
      <c r="ALH232" s="18"/>
      <c r="ALI232" s="18"/>
      <c r="ALJ232" s="18"/>
      <c r="ALK232" s="18"/>
      <c r="ALL232" s="18"/>
      <c r="ALM232" s="18"/>
      <c r="ALN232" s="18"/>
      <c r="ALO232" s="18"/>
      <c r="ALP232" s="18"/>
      <c r="ALQ232" s="18"/>
      <c r="ALR232" s="18"/>
      <c r="ALS232" s="18"/>
      <c r="ALT232" s="18"/>
      <c r="ALU232" s="18"/>
      <c r="ALV232" s="18"/>
      <c r="ALW232" s="18"/>
      <c r="ALX232" s="18"/>
      <c r="ALY232" s="18"/>
      <c r="ALZ232" s="18"/>
      <c r="AMA232" s="18"/>
      <c r="AMB232" s="18"/>
      <c r="AMC232" s="18"/>
      <c r="AMD232" s="18"/>
      <c r="AME232" s="18"/>
      <c r="AMF232" s="18"/>
      <c r="AMG232" s="18"/>
    </row>
    <row r="233" spans="1:1021" s="3" customFormat="1" ht="15" customHeight="1">
      <c r="A233" s="10">
        <v>213</v>
      </c>
      <c r="B233" s="21" t="s">
        <v>180</v>
      </c>
      <c r="C233" s="14" t="s">
        <v>19</v>
      </c>
      <c r="D233" s="10"/>
      <c r="E233" s="21" t="s">
        <v>24</v>
      </c>
      <c r="F233" s="22"/>
      <c r="G233" s="19" t="s">
        <v>25</v>
      </c>
      <c r="H233" s="80">
        <v>4</v>
      </c>
      <c r="I233" s="104"/>
      <c r="J233" s="104"/>
      <c r="K233" s="104"/>
      <c r="L233" s="104"/>
      <c r="M233" s="104"/>
      <c r="N233" s="104"/>
      <c r="O233" s="121"/>
      <c r="P233" s="121"/>
      <c r="Q233" s="104"/>
      <c r="R233" s="18"/>
    </row>
    <row r="234" spans="1:1021" s="3" customFormat="1" ht="15" customHeight="1">
      <c r="A234" s="10">
        <v>214</v>
      </c>
      <c r="B234" s="21" t="s">
        <v>181</v>
      </c>
      <c r="C234" s="14"/>
      <c r="D234" s="11"/>
      <c r="E234" s="21"/>
      <c r="F234" s="23"/>
      <c r="G234" s="19" t="s">
        <v>25</v>
      </c>
      <c r="H234" s="116">
        <v>5</v>
      </c>
      <c r="I234" s="87"/>
      <c r="J234" s="87"/>
      <c r="K234" s="87"/>
      <c r="L234" s="87"/>
      <c r="M234" s="87"/>
      <c r="N234" s="146"/>
      <c r="O234" s="147"/>
      <c r="P234" s="146"/>
      <c r="Q234" s="90"/>
    </row>
    <row r="235" spans="1:1021" s="3" customFormat="1" ht="15" customHeight="1">
      <c r="A235" s="10">
        <v>215</v>
      </c>
      <c r="B235" s="29" t="s">
        <v>182</v>
      </c>
      <c r="C235" s="14"/>
      <c r="D235" s="10"/>
      <c r="E235" s="21"/>
      <c r="F235" s="22"/>
      <c r="G235" s="19" t="s">
        <v>22</v>
      </c>
      <c r="H235" s="92">
        <v>6</v>
      </c>
      <c r="I235" s="87"/>
      <c r="J235" s="87"/>
      <c r="K235" s="87"/>
      <c r="L235" s="87"/>
      <c r="M235" s="87">
        <f t="shared" ref="M235:M237" si="49">K235-L235</f>
        <v>0</v>
      </c>
      <c r="N235" s="146">
        <v>18</v>
      </c>
      <c r="O235" s="146">
        <f>15084.13+5917.85</f>
        <v>21001.98</v>
      </c>
      <c r="P235" s="146">
        <f>15084.13+5917.85</f>
        <v>21001.98</v>
      </c>
      <c r="Q235" s="90">
        <f t="shared" ref="Q235:Q237" si="50">O235-P235</f>
        <v>0</v>
      </c>
      <c r="R235" s="20"/>
      <c r="S235" s="20"/>
      <c r="U235" s="20"/>
    </row>
    <row r="236" spans="1:1021" s="18" customFormat="1" ht="15" customHeight="1">
      <c r="A236" s="10">
        <v>216</v>
      </c>
      <c r="B236" s="21" t="s">
        <v>183</v>
      </c>
      <c r="C236" s="14" t="s">
        <v>19</v>
      </c>
      <c r="D236" s="10"/>
      <c r="E236" s="21" t="s">
        <v>24</v>
      </c>
      <c r="F236" s="22"/>
      <c r="G236" s="19" t="s">
        <v>22</v>
      </c>
      <c r="H236" s="92">
        <v>4</v>
      </c>
      <c r="I236" s="87"/>
      <c r="J236" s="87"/>
      <c r="K236" s="87"/>
      <c r="L236" s="87"/>
      <c r="M236" s="87">
        <f t="shared" si="49"/>
        <v>0</v>
      </c>
      <c r="N236" s="146">
        <v>11</v>
      </c>
      <c r="O236" s="146">
        <f>714.68+28225.49</f>
        <v>28940.170000000002</v>
      </c>
      <c r="P236" s="146">
        <f>714.68+28225.49</f>
        <v>28940.170000000002</v>
      </c>
      <c r="Q236" s="90">
        <f t="shared" si="50"/>
        <v>0</v>
      </c>
      <c r="R236" s="20"/>
      <c r="S236" s="20"/>
      <c r="U236" s="20"/>
    </row>
    <row r="237" spans="1:1021" s="18" customFormat="1" ht="15" customHeight="1">
      <c r="A237" s="10">
        <v>217</v>
      </c>
      <c r="B237" s="21" t="s">
        <v>184</v>
      </c>
      <c r="C237" s="14"/>
      <c r="D237" s="10"/>
      <c r="E237" s="21"/>
      <c r="F237" s="23"/>
      <c r="G237" s="19" t="s">
        <v>22</v>
      </c>
      <c r="H237" s="92"/>
      <c r="I237" s="87"/>
      <c r="J237" s="87"/>
      <c r="K237" s="87"/>
      <c r="L237" s="87"/>
      <c r="M237" s="87">
        <f t="shared" si="49"/>
        <v>0</v>
      </c>
      <c r="N237" s="146"/>
      <c r="O237" s="147"/>
      <c r="P237" s="146"/>
      <c r="Q237" s="90">
        <f t="shared" si="50"/>
        <v>0</v>
      </c>
      <c r="R237" s="20"/>
      <c r="S237" s="20"/>
      <c r="U237" s="20"/>
    </row>
    <row r="238" spans="1:1021" s="18" customFormat="1" ht="15" customHeight="1">
      <c r="A238" s="10">
        <v>218</v>
      </c>
      <c r="B238" s="21" t="s">
        <v>184</v>
      </c>
      <c r="C238" s="42" t="s">
        <v>19</v>
      </c>
      <c r="D238" s="43"/>
      <c r="E238" s="21" t="s">
        <v>24</v>
      </c>
      <c r="F238" s="52"/>
      <c r="G238" s="19" t="s">
        <v>25</v>
      </c>
      <c r="H238" s="167">
        <v>3</v>
      </c>
      <c r="I238" s="104"/>
      <c r="J238" s="104"/>
      <c r="K238" s="104"/>
      <c r="L238" s="104"/>
      <c r="M238" s="104"/>
      <c r="N238" s="104"/>
      <c r="O238" s="121"/>
      <c r="P238" s="104"/>
      <c r="Q238" s="104"/>
    </row>
    <row r="239" spans="1:1021" s="3" customFormat="1" ht="15" customHeight="1">
      <c r="A239" s="10">
        <v>219</v>
      </c>
      <c r="B239" s="21" t="s">
        <v>185</v>
      </c>
      <c r="C239" s="14" t="s">
        <v>19</v>
      </c>
      <c r="D239" s="21"/>
      <c r="E239" s="21" t="s">
        <v>24</v>
      </c>
      <c r="F239" s="21"/>
      <c r="G239" s="19" t="s">
        <v>25</v>
      </c>
      <c r="H239" s="80"/>
      <c r="I239" s="84"/>
      <c r="J239" s="84"/>
      <c r="K239" s="94"/>
      <c r="L239" s="94"/>
      <c r="M239" s="84"/>
      <c r="N239" s="84"/>
      <c r="O239" s="84"/>
      <c r="P239" s="84"/>
      <c r="Q239" s="84"/>
    </row>
    <row r="240" spans="1:1021" s="3" customFormat="1" ht="15" customHeight="1">
      <c r="A240" s="10">
        <v>220</v>
      </c>
      <c r="B240" s="21" t="s">
        <v>186</v>
      </c>
      <c r="C240" s="14"/>
      <c r="D240" s="21"/>
      <c r="E240" s="21"/>
      <c r="F240" s="22"/>
      <c r="G240" s="19" t="s">
        <v>22</v>
      </c>
      <c r="H240" s="92">
        <v>5</v>
      </c>
      <c r="I240" s="87"/>
      <c r="J240" s="87"/>
      <c r="K240" s="187"/>
      <c r="L240" s="187"/>
      <c r="M240" s="87">
        <f t="shared" ref="M240:M241" si="51">K240-L240</f>
        <v>0</v>
      </c>
      <c r="N240" s="87">
        <v>6</v>
      </c>
      <c r="O240" s="87">
        <v>5738.55</v>
      </c>
      <c r="P240" s="87">
        <v>5738.55</v>
      </c>
      <c r="Q240" s="90">
        <f t="shared" ref="Q240:Q241" si="52">O240-P240</f>
        <v>0</v>
      </c>
      <c r="R240" s="20"/>
      <c r="S240" s="20"/>
      <c r="U240" s="20"/>
    </row>
    <row r="241" spans="1:21" s="3" customFormat="1" ht="15" customHeight="1">
      <c r="A241" s="10">
        <v>221</v>
      </c>
      <c r="B241" s="21" t="s">
        <v>187</v>
      </c>
      <c r="C241" s="14" t="s">
        <v>19</v>
      </c>
      <c r="D241" s="10"/>
      <c r="E241" s="21" t="s">
        <v>188</v>
      </c>
      <c r="F241" s="23"/>
      <c r="G241" s="19" t="s">
        <v>22</v>
      </c>
      <c r="H241" s="92">
        <v>8</v>
      </c>
      <c r="I241" s="87"/>
      <c r="J241" s="87"/>
      <c r="K241" s="87"/>
      <c r="L241" s="87"/>
      <c r="M241" s="87">
        <f t="shared" si="51"/>
        <v>0</v>
      </c>
      <c r="N241" s="87">
        <v>5</v>
      </c>
      <c r="O241" s="90">
        <v>9509.08</v>
      </c>
      <c r="P241" s="90">
        <v>9509.08</v>
      </c>
      <c r="Q241" s="90">
        <f t="shared" si="52"/>
        <v>0</v>
      </c>
      <c r="R241" s="20"/>
      <c r="S241" s="20"/>
      <c r="U241" s="20"/>
    </row>
    <row r="242" spans="1:21" s="3" customFormat="1" ht="15" customHeight="1">
      <c r="A242" s="10">
        <v>222</v>
      </c>
      <c r="B242" s="21" t="s">
        <v>189</v>
      </c>
      <c r="C242" s="14"/>
      <c r="D242" s="10"/>
      <c r="E242" s="21"/>
      <c r="F242" s="23"/>
      <c r="G242" s="19" t="s">
        <v>25</v>
      </c>
      <c r="H242" s="80"/>
      <c r="I242" s="84"/>
      <c r="J242" s="84"/>
      <c r="K242" s="84"/>
      <c r="L242" s="84"/>
      <c r="M242" s="84"/>
      <c r="N242" s="84"/>
      <c r="O242" s="84"/>
      <c r="P242" s="84"/>
      <c r="Q242" s="138"/>
      <c r="R242" s="18"/>
    </row>
    <row r="243" spans="1:21" s="3" customFormat="1" ht="15" customHeight="1">
      <c r="A243" s="10">
        <v>223</v>
      </c>
      <c r="B243" s="21" t="s">
        <v>190</v>
      </c>
      <c r="C243" s="14" t="s">
        <v>19</v>
      </c>
      <c r="D243" s="10"/>
      <c r="E243" s="21" t="s">
        <v>24</v>
      </c>
      <c r="F243" s="23"/>
      <c r="G243" s="19" t="s">
        <v>22</v>
      </c>
      <c r="H243" s="92"/>
      <c r="I243" s="87"/>
      <c r="J243" s="87"/>
      <c r="K243" s="87"/>
      <c r="L243" s="87"/>
      <c r="M243" s="87">
        <f t="shared" ref="M243:M244" si="53">K243-L243</f>
        <v>0</v>
      </c>
      <c r="N243" s="87">
        <v>9</v>
      </c>
      <c r="O243" s="87">
        <f>2370.9+9635.1</f>
        <v>12006</v>
      </c>
      <c r="P243" s="87">
        <f>2370.9+9635.1</f>
        <v>12006</v>
      </c>
      <c r="Q243" s="90">
        <f t="shared" ref="Q243:Q244" si="54">O243-P243</f>
        <v>0</v>
      </c>
      <c r="R243" s="20"/>
      <c r="S243" s="20"/>
      <c r="U243" s="20"/>
    </row>
    <row r="244" spans="1:21" s="3" customFormat="1" ht="15" customHeight="1">
      <c r="A244" s="10">
        <v>224</v>
      </c>
      <c r="B244" s="21" t="s">
        <v>191</v>
      </c>
      <c r="C244" s="14" t="s">
        <v>19</v>
      </c>
      <c r="D244" s="10"/>
      <c r="E244" s="21" t="s">
        <v>24</v>
      </c>
      <c r="F244" s="23"/>
      <c r="G244" s="19" t="s">
        <v>22</v>
      </c>
      <c r="H244" s="92">
        <v>4</v>
      </c>
      <c r="I244" s="87">
        <v>1</v>
      </c>
      <c r="J244" s="87">
        <v>1</v>
      </c>
      <c r="K244" s="90">
        <v>644.6</v>
      </c>
      <c r="L244" s="90">
        <v>644.6</v>
      </c>
      <c r="M244" s="87">
        <f t="shared" si="53"/>
        <v>0</v>
      </c>
      <c r="N244" s="87">
        <v>6</v>
      </c>
      <c r="O244" s="99">
        <v>15351.02</v>
      </c>
      <c r="P244" s="99">
        <v>15351.02</v>
      </c>
      <c r="Q244" s="90">
        <f t="shared" si="54"/>
        <v>0</v>
      </c>
      <c r="R244" s="20"/>
      <c r="S244" s="20"/>
      <c r="U244" s="20"/>
    </row>
    <row r="245" spans="1:21" s="3" customFormat="1" ht="15" customHeight="1">
      <c r="A245" s="10">
        <v>225</v>
      </c>
      <c r="B245" s="21" t="s">
        <v>192</v>
      </c>
      <c r="C245" s="14"/>
      <c r="D245" s="10"/>
      <c r="E245" s="21"/>
      <c r="F245" s="22"/>
      <c r="G245" s="19" t="s">
        <v>33</v>
      </c>
      <c r="H245" s="80"/>
      <c r="I245" s="84"/>
      <c r="J245" s="84"/>
      <c r="K245" s="138"/>
      <c r="L245" s="138"/>
      <c r="M245" s="84"/>
      <c r="N245" s="84"/>
      <c r="O245" s="95"/>
      <c r="P245" s="84"/>
      <c r="Q245" s="138"/>
      <c r="R245" s="18"/>
    </row>
    <row r="246" spans="1:21" s="3" customFormat="1" ht="15" customHeight="1">
      <c r="A246" s="10">
        <v>226</v>
      </c>
      <c r="B246" s="21" t="s">
        <v>192</v>
      </c>
      <c r="C246" s="14"/>
      <c r="D246" s="10"/>
      <c r="E246" s="21"/>
      <c r="F246" s="23"/>
      <c r="G246" s="19" t="s">
        <v>25</v>
      </c>
      <c r="H246" s="80">
        <v>5</v>
      </c>
      <c r="I246" s="84"/>
      <c r="J246" s="84"/>
      <c r="K246" s="84"/>
      <c r="L246" s="84"/>
      <c r="M246" s="84"/>
      <c r="N246" s="84"/>
      <c r="O246" s="95"/>
      <c r="P246" s="95"/>
      <c r="Q246" s="138"/>
      <c r="R246" s="18"/>
    </row>
    <row r="247" spans="1:21" s="3" customFormat="1" ht="15" customHeight="1">
      <c r="A247" s="10">
        <v>227</v>
      </c>
      <c r="B247" s="21" t="s">
        <v>192</v>
      </c>
      <c r="C247" s="14"/>
      <c r="D247" s="10"/>
      <c r="E247" s="21"/>
      <c r="F247" s="23"/>
      <c r="G247" s="19" t="s">
        <v>22</v>
      </c>
      <c r="H247" s="92">
        <v>6</v>
      </c>
      <c r="I247" s="87"/>
      <c r="J247" s="87"/>
      <c r="K247" s="90"/>
      <c r="L247" s="90"/>
      <c r="M247" s="87">
        <f>K247-L247</f>
        <v>0</v>
      </c>
      <c r="N247" s="87"/>
      <c r="O247" s="99"/>
      <c r="P247" s="99"/>
      <c r="Q247" s="90">
        <f>O247-P247</f>
        <v>0</v>
      </c>
      <c r="R247" s="20"/>
      <c r="S247" s="20"/>
      <c r="U247" s="20"/>
    </row>
    <row r="248" spans="1:21" s="3" customFormat="1" ht="15" customHeight="1">
      <c r="A248" s="10">
        <v>228</v>
      </c>
      <c r="B248" s="21" t="s">
        <v>192</v>
      </c>
      <c r="C248" s="14"/>
      <c r="D248" s="10"/>
      <c r="E248" s="21"/>
      <c r="F248" s="23"/>
      <c r="G248" s="19" t="s">
        <v>47</v>
      </c>
      <c r="H248" s="92">
        <v>1</v>
      </c>
      <c r="I248" s="87"/>
      <c r="J248" s="87"/>
      <c r="K248" s="90"/>
      <c r="L248" s="90"/>
      <c r="M248" s="87"/>
      <c r="N248" s="87"/>
      <c r="O248" s="93"/>
      <c r="P248" s="93"/>
      <c r="Q248" s="90"/>
      <c r="R248" s="18"/>
    </row>
    <row r="249" spans="1:21" s="3" customFormat="1" ht="15" customHeight="1">
      <c r="A249" s="10">
        <v>229</v>
      </c>
      <c r="B249" s="21" t="s">
        <v>193</v>
      </c>
      <c r="C249" s="14"/>
      <c r="D249" s="10"/>
      <c r="E249" s="21"/>
      <c r="F249" s="22"/>
      <c r="G249" s="19" t="s">
        <v>25</v>
      </c>
      <c r="H249" s="80"/>
      <c r="I249" s="104"/>
      <c r="J249" s="104"/>
      <c r="K249" s="104"/>
      <c r="L249" s="104"/>
      <c r="M249" s="104"/>
      <c r="N249" s="104"/>
      <c r="O249" s="121"/>
      <c r="P249" s="104"/>
      <c r="Q249" s="104"/>
    </row>
    <row r="250" spans="1:21" s="3" customFormat="1" ht="15" customHeight="1">
      <c r="A250" s="10">
        <v>231</v>
      </c>
      <c r="B250" s="54" t="s">
        <v>194</v>
      </c>
      <c r="C250" s="14" t="s">
        <v>19</v>
      </c>
      <c r="D250" s="10"/>
      <c r="E250" s="35" t="s">
        <v>24</v>
      </c>
      <c r="F250" s="22"/>
      <c r="G250" s="19" t="s">
        <v>25</v>
      </c>
      <c r="H250" s="80"/>
      <c r="I250" s="104"/>
      <c r="J250" s="104"/>
      <c r="K250" s="104"/>
      <c r="L250" s="104"/>
      <c r="M250" s="104"/>
      <c r="N250" s="104"/>
      <c r="O250" s="104"/>
      <c r="P250" s="104"/>
      <c r="Q250" s="104"/>
      <c r="R250" s="18"/>
    </row>
    <row r="251" spans="1:21" s="3" customFormat="1" ht="15" customHeight="1">
      <c r="A251" s="10">
        <v>232</v>
      </c>
      <c r="B251" s="21" t="s">
        <v>195</v>
      </c>
      <c r="C251" s="14" t="s">
        <v>19</v>
      </c>
      <c r="D251" s="10"/>
      <c r="E251" s="21" t="s">
        <v>196</v>
      </c>
      <c r="F251" s="23"/>
      <c r="G251" s="19" t="s">
        <v>22</v>
      </c>
      <c r="H251" s="92">
        <v>15</v>
      </c>
      <c r="I251" s="87"/>
      <c r="J251" s="87"/>
      <c r="K251" s="87"/>
      <c r="L251" s="87"/>
      <c r="M251" s="87">
        <f t="shared" ref="M251:M252" si="55">K251-L251</f>
        <v>0</v>
      </c>
      <c r="N251" s="87">
        <v>34</v>
      </c>
      <c r="O251" s="90">
        <f>13496.26+10043.95+20255.54+59387.48</f>
        <v>103183.23000000001</v>
      </c>
      <c r="P251" s="90">
        <f>13496.26+10043.95+20255.54+59387.48</f>
        <v>103183.23000000001</v>
      </c>
      <c r="Q251" s="90">
        <f t="shared" ref="Q251:Q252" si="56">O251-P251</f>
        <v>0</v>
      </c>
      <c r="R251" s="20"/>
      <c r="S251" s="20"/>
      <c r="U251" s="20"/>
    </row>
    <row r="252" spans="1:21" s="3" customFormat="1" ht="15" customHeight="1">
      <c r="A252" s="10">
        <v>233</v>
      </c>
      <c r="B252" s="21" t="s">
        <v>197</v>
      </c>
      <c r="C252" s="14" t="s">
        <v>54</v>
      </c>
      <c r="D252" s="10" t="s">
        <v>69</v>
      </c>
      <c r="E252" s="21" t="s">
        <v>24</v>
      </c>
      <c r="F252" s="23"/>
      <c r="G252" s="19" t="s">
        <v>22</v>
      </c>
      <c r="H252" s="92">
        <v>1</v>
      </c>
      <c r="I252" s="87"/>
      <c r="J252" s="87"/>
      <c r="K252" s="87"/>
      <c r="L252" s="87"/>
      <c r="M252" s="87">
        <f t="shared" si="55"/>
        <v>0</v>
      </c>
      <c r="N252" s="87"/>
      <c r="O252" s="93"/>
      <c r="P252" s="93"/>
      <c r="Q252" s="90">
        <f t="shared" si="56"/>
        <v>0</v>
      </c>
      <c r="R252" s="20"/>
      <c r="S252" s="20"/>
      <c r="U252" s="20"/>
    </row>
    <row r="253" spans="1:21" s="3" customFormat="1" ht="15" customHeight="1">
      <c r="A253" s="10">
        <v>234</v>
      </c>
      <c r="B253" s="21" t="s">
        <v>197</v>
      </c>
      <c r="C253" s="14" t="s">
        <v>54</v>
      </c>
      <c r="D253" s="10" t="s">
        <v>69</v>
      </c>
      <c r="E253" s="21" t="s">
        <v>24</v>
      </c>
      <c r="F253" s="21"/>
      <c r="G253" s="19" t="s">
        <v>25</v>
      </c>
      <c r="H253" s="96"/>
      <c r="I253" s="97"/>
      <c r="J253" s="97"/>
      <c r="K253" s="97"/>
      <c r="L253" s="97"/>
      <c r="M253" s="84"/>
      <c r="N253" s="170"/>
      <c r="O253" s="188"/>
      <c r="P253" s="188"/>
      <c r="Q253" s="84"/>
      <c r="R253" s="18"/>
    </row>
    <row r="254" spans="1:21" s="3" customFormat="1" ht="15" customHeight="1">
      <c r="A254" s="10">
        <v>235</v>
      </c>
      <c r="B254" s="21" t="s">
        <v>198</v>
      </c>
      <c r="C254" s="14" t="s">
        <v>19</v>
      </c>
      <c r="D254" s="10"/>
      <c r="E254" s="21" t="s">
        <v>199</v>
      </c>
      <c r="F254" s="23"/>
      <c r="G254" s="19" t="s">
        <v>22</v>
      </c>
      <c r="H254" s="92"/>
      <c r="I254" s="87"/>
      <c r="J254" s="87"/>
      <c r="K254" s="87"/>
      <c r="L254" s="87"/>
      <c r="M254" s="87">
        <f>K254-L254</f>
        <v>0</v>
      </c>
      <c r="N254" s="87"/>
      <c r="O254" s="90"/>
      <c r="P254" s="90"/>
      <c r="Q254" s="90">
        <f>O254-P254</f>
        <v>0</v>
      </c>
      <c r="R254" s="20"/>
      <c r="S254" s="20"/>
      <c r="U254" s="20"/>
    </row>
    <row r="255" spans="1:21" s="3" customFormat="1" ht="15" customHeight="1">
      <c r="A255" s="10">
        <v>236</v>
      </c>
      <c r="B255" s="21" t="s">
        <v>192</v>
      </c>
      <c r="C255" s="14"/>
      <c r="D255" s="10"/>
      <c r="E255" s="21"/>
      <c r="F255" s="23"/>
      <c r="G255" s="19" t="s">
        <v>21</v>
      </c>
      <c r="H255" s="92"/>
      <c r="I255" s="87"/>
      <c r="J255" s="87"/>
      <c r="K255" s="87"/>
      <c r="L255" s="87"/>
      <c r="M255" s="87"/>
      <c r="N255" s="87"/>
      <c r="O255" s="99"/>
      <c r="P255" s="99"/>
      <c r="Q255" s="90"/>
    </row>
    <row r="256" spans="1:21" s="3" customFormat="1" ht="15" customHeight="1">
      <c r="A256" s="10">
        <v>237</v>
      </c>
      <c r="B256" s="21" t="s">
        <v>198</v>
      </c>
      <c r="C256" s="14" t="s">
        <v>19</v>
      </c>
      <c r="D256" s="10"/>
      <c r="E256" s="21" t="s">
        <v>199</v>
      </c>
      <c r="F256" s="22"/>
      <c r="G256" s="19" t="s">
        <v>21</v>
      </c>
      <c r="H256" s="80"/>
      <c r="I256" s="115"/>
      <c r="J256" s="127"/>
      <c r="K256" s="143"/>
      <c r="L256" s="143"/>
      <c r="M256" s="127"/>
      <c r="N256" s="84"/>
      <c r="O256" s="95"/>
      <c r="P256" s="95"/>
      <c r="Q256" s="84"/>
      <c r="R256" s="18"/>
    </row>
    <row r="257" spans="1:1021" s="3" customFormat="1" ht="15" customHeight="1">
      <c r="A257" s="10">
        <v>239</v>
      </c>
      <c r="B257" s="21" t="s">
        <v>200</v>
      </c>
      <c r="C257" s="14" t="s">
        <v>19</v>
      </c>
      <c r="D257" s="10"/>
      <c r="E257" s="21" t="s">
        <v>78</v>
      </c>
      <c r="F257" s="34"/>
      <c r="G257" s="19" t="s">
        <v>47</v>
      </c>
      <c r="H257" s="80"/>
      <c r="I257" s="189"/>
      <c r="J257" s="190"/>
      <c r="K257" s="191"/>
      <c r="L257" s="191"/>
      <c r="M257" s="190"/>
      <c r="N257" s="190">
        <v>3</v>
      </c>
      <c r="O257" s="192">
        <v>12612</v>
      </c>
      <c r="P257" s="193">
        <v>12612</v>
      </c>
      <c r="Q257" s="194">
        <v>0</v>
      </c>
    </row>
    <row r="258" spans="1:1021" s="3" customFormat="1" ht="15" customHeight="1">
      <c r="A258" s="10">
        <v>240</v>
      </c>
      <c r="B258" s="21" t="s">
        <v>201</v>
      </c>
      <c r="C258" s="14" t="s">
        <v>19</v>
      </c>
      <c r="D258" s="10"/>
      <c r="E258" s="21"/>
      <c r="F258" s="44"/>
      <c r="G258" s="19" t="s">
        <v>22</v>
      </c>
      <c r="H258" s="92">
        <v>5</v>
      </c>
      <c r="I258" s="87"/>
      <c r="J258" s="87"/>
      <c r="K258" s="90"/>
      <c r="L258" s="90"/>
      <c r="M258" s="87">
        <f>K258-L258</f>
        <v>0</v>
      </c>
      <c r="N258" s="175">
        <v>4</v>
      </c>
      <c r="O258" s="175">
        <v>15838.96</v>
      </c>
      <c r="P258" s="175">
        <v>15838.96</v>
      </c>
      <c r="Q258" s="90">
        <f>O258-P258</f>
        <v>0</v>
      </c>
      <c r="R258" s="20"/>
      <c r="S258" s="20"/>
      <c r="U258" s="20"/>
    </row>
    <row r="259" spans="1:1021" s="3" customFormat="1" ht="15" customHeight="1">
      <c r="A259" s="10">
        <v>241</v>
      </c>
      <c r="B259" s="55" t="s">
        <v>201</v>
      </c>
      <c r="C259" s="14" t="s">
        <v>19</v>
      </c>
      <c r="D259" s="43"/>
      <c r="E259" s="35"/>
      <c r="F259" s="56"/>
      <c r="G259" s="19" t="s">
        <v>25</v>
      </c>
      <c r="H259" s="195"/>
      <c r="I259" s="104"/>
      <c r="J259" s="104"/>
      <c r="K259" s="104"/>
      <c r="L259" s="104"/>
      <c r="M259" s="104"/>
      <c r="N259" s="104"/>
      <c r="O259" s="121"/>
      <c r="P259" s="104"/>
      <c r="Q259" s="84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</row>
    <row r="260" spans="1:1021" s="3" customFormat="1" ht="15" customHeight="1">
      <c r="A260" s="10">
        <v>242</v>
      </c>
      <c r="B260" s="21" t="s">
        <v>202</v>
      </c>
      <c r="C260" s="14"/>
      <c r="D260" s="43"/>
      <c r="E260" s="21"/>
      <c r="F260" s="23"/>
      <c r="G260" s="19" t="s">
        <v>25</v>
      </c>
      <c r="H260" s="167">
        <v>13</v>
      </c>
      <c r="I260" s="84"/>
      <c r="J260" s="84"/>
      <c r="K260" s="84"/>
      <c r="L260" s="84"/>
      <c r="M260" s="84"/>
      <c r="N260" s="84"/>
      <c r="O260" s="84"/>
      <c r="P260" s="84"/>
      <c r="Q260" s="138"/>
      <c r="R260" s="18"/>
    </row>
    <row r="261" spans="1:1021" s="3" customFormat="1" ht="15" customHeight="1">
      <c r="A261" s="10">
        <v>243</v>
      </c>
      <c r="B261" s="21" t="s">
        <v>203</v>
      </c>
      <c r="C261" s="14" t="s">
        <v>19</v>
      </c>
      <c r="D261" s="43"/>
      <c r="E261" s="21" t="s">
        <v>204</v>
      </c>
      <c r="F261" s="23"/>
      <c r="G261" s="19" t="s">
        <v>22</v>
      </c>
      <c r="H261" s="177"/>
      <c r="I261" s="87"/>
      <c r="J261" s="87"/>
      <c r="K261" s="87"/>
      <c r="L261" s="87"/>
      <c r="M261" s="87">
        <f t="shared" ref="M261:M262" si="57">K261-L261</f>
        <v>0</v>
      </c>
      <c r="N261" s="87"/>
      <c r="O261" s="87"/>
      <c r="P261" s="87"/>
      <c r="Q261" s="90">
        <f t="shared" ref="Q261:Q262" si="58">O261-P261</f>
        <v>0</v>
      </c>
      <c r="R261" s="20"/>
      <c r="S261" s="20"/>
      <c r="U261" s="20"/>
    </row>
    <row r="262" spans="1:1021" s="3" customFormat="1" ht="15" customHeight="1">
      <c r="A262" s="10">
        <v>244</v>
      </c>
      <c r="B262" s="21" t="s">
        <v>205</v>
      </c>
      <c r="C262" s="14" t="s">
        <v>19</v>
      </c>
      <c r="D262" s="43"/>
      <c r="E262" s="21" t="s">
        <v>204</v>
      </c>
      <c r="F262" s="23"/>
      <c r="G262" s="19" t="s">
        <v>22</v>
      </c>
      <c r="H262" s="177"/>
      <c r="I262" s="87"/>
      <c r="J262" s="87"/>
      <c r="K262" s="87"/>
      <c r="L262" s="87"/>
      <c r="M262" s="87">
        <f t="shared" si="57"/>
        <v>0</v>
      </c>
      <c r="N262" s="87"/>
      <c r="O262" s="87"/>
      <c r="P262" s="87"/>
      <c r="Q262" s="90">
        <f t="shared" si="58"/>
        <v>0</v>
      </c>
      <c r="R262" s="20"/>
      <c r="S262" s="20"/>
      <c r="U262" s="20"/>
    </row>
    <row r="263" spans="1:1021" s="3" customFormat="1" ht="15" customHeight="1">
      <c r="A263" s="10">
        <v>245</v>
      </c>
      <c r="B263" s="21" t="s">
        <v>205</v>
      </c>
      <c r="C263" s="14" t="s">
        <v>19</v>
      </c>
      <c r="D263" s="21"/>
      <c r="E263" s="21" t="s">
        <v>24</v>
      </c>
      <c r="F263" s="21"/>
      <c r="G263" s="19" t="s">
        <v>33</v>
      </c>
      <c r="H263" s="80">
        <v>1</v>
      </c>
      <c r="I263" s="103"/>
      <c r="J263" s="103"/>
      <c r="K263" s="104"/>
      <c r="L263" s="104"/>
      <c r="M263" s="103"/>
      <c r="N263" s="155">
        <v>3</v>
      </c>
      <c r="O263" s="155">
        <v>11136.2</v>
      </c>
      <c r="P263" s="155">
        <v>11136.2</v>
      </c>
      <c r="Q263" s="84"/>
    </row>
    <row r="264" spans="1:1021" s="3" customFormat="1" ht="15" customHeight="1">
      <c r="A264" s="10">
        <v>246</v>
      </c>
      <c r="B264" s="13" t="s">
        <v>205</v>
      </c>
      <c r="C264" s="14" t="s">
        <v>19</v>
      </c>
      <c r="D264" s="21"/>
      <c r="E264" s="21" t="s">
        <v>204</v>
      </c>
      <c r="F264" s="13"/>
      <c r="G264" s="17" t="s">
        <v>25</v>
      </c>
      <c r="H264" s="162">
        <v>1</v>
      </c>
      <c r="I264" s="196"/>
      <c r="J264" s="196"/>
      <c r="K264" s="197"/>
      <c r="L264" s="197"/>
      <c r="M264" s="84"/>
      <c r="N264" s="196"/>
      <c r="O264" s="198"/>
      <c r="P264" s="198"/>
      <c r="Q264" s="84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8"/>
      <c r="ALB264" s="18"/>
      <c r="ALC264" s="18"/>
      <c r="ALD264" s="18"/>
      <c r="ALE264" s="18"/>
      <c r="ALF264" s="18"/>
      <c r="ALG264" s="18"/>
      <c r="ALH264" s="18"/>
      <c r="ALI264" s="18"/>
      <c r="ALJ264" s="18"/>
      <c r="ALK264" s="18"/>
      <c r="ALL264" s="18"/>
      <c r="ALM264" s="18"/>
      <c r="ALN264" s="18"/>
      <c r="ALO264" s="18"/>
      <c r="ALP264" s="18"/>
      <c r="ALQ264" s="18"/>
      <c r="ALR264" s="18"/>
      <c r="ALS264" s="18"/>
      <c r="ALT264" s="18"/>
      <c r="ALU264" s="18"/>
      <c r="ALV264" s="18"/>
      <c r="ALW264" s="18"/>
      <c r="ALX264" s="18"/>
      <c r="ALY264" s="18"/>
      <c r="ALZ264" s="18"/>
      <c r="AMA264" s="18"/>
      <c r="AMB264" s="18"/>
      <c r="AMC264" s="18"/>
      <c r="AMD264" s="18"/>
      <c r="AME264" s="18"/>
      <c r="AMF264" s="18"/>
      <c r="AMG264" s="18"/>
    </row>
    <row r="265" spans="1:1021" s="3" customFormat="1" ht="15" customHeight="1">
      <c r="A265" s="10">
        <v>247</v>
      </c>
      <c r="B265" s="55" t="s">
        <v>206</v>
      </c>
      <c r="C265" s="42" t="s">
        <v>19</v>
      </c>
      <c r="D265" s="43"/>
      <c r="E265" s="35" t="s">
        <v>207</v>
      </c>
      <c r="F265" s="57"/>
      <c r="G265" s="17" t="s">
        <v>22</v>
      </c>
      <c r="H265" s="199"/>
      <c r="I265" s="200"/>
      <c r="J265" s="200"/>
      <c r="K265" s="200"/>
      <c r="L265" s="200"/>
      <c r="M265" s="87">
        <f>K265-L265</f>
        <v>0</v>
      </c>
      <c r="N265" s="200"/>
      <c r="O265" s="200"/>
      <c r="P265" s="200"/>
      <c r="Q265" s="90">
        <f>O265-P265</f>
        <v>0</v>
      </c>
      <c r="R265" s="20"/>
      <c r="S265" s="20"/>
      <c r="T265" s="18"/>
      <c r="U265" s="20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8"/>
      <c r="ALB265" s="18"/>
      <c r="ALC265" s="18"/>
      <c r="ALD265" s="18"/>
      <c r="ALE265" s="18"/>
      <c r="ALF265" s="18"/>
      <c r="ALG265" s="18"/>
      <c r="ALH265" s="18"/>
      <c r="ALI265" s="18"/>
      <c r="ALJ265" s="18"/>
      <c r="ALK265" s="18"/>
      <c r="ALL265" s="18"/>
      <c r="ALM265" s="18"/>
      <c r="ALN265" s="18"/>
      <c r="ALO265" s="18"/>
      <c r="ALP265" s="18"/>
      <c r="ALQ265" s="18"/>
      <c r="ALR265" s="18"/>
      <c r="ALS265" s="18"/>
      <c r="ALT265" s="18"/>
      <c r="ALU265" s="18"/>
      <c r="ALV265" s="18"/>
      <c r="ALW265" s="18"/>
      <c r="ALX265" s="18"/>
      <c r="ALY265" s="18"/>
      <c r="ALZ265" s="18"/>
      <c r="AMA265" s="18"/>
      <c r="AMB265" s="18"/>
      <c r="AMC265" s="18"/>
      <c r="AMD265" s="18"/>
      <c r="AME265" s="18"/>
      <c r="AMF265" s="18"/>
      <c r="AMG265" s="18"/>
    </row>
    <row r="266" spans="1:1021" s="3" customFormat="1" ht="15" customHeight="1">
      <c r="A266" s="10">
        <v>248</v>
      </c>
      <c r="B266" s="21" t="s">
        <v>206</v>
      </c>
      <c r="C266" s="42" t="s">
        <v>19</v>
      </c>
      <c r="D266" s="43"/>
      <c r="E266" s="35" t="s">
        <v>207</v>
      </c>
      <c r="F266" s="52"/>
      <c r="G266" s="19" t="s">
        <v>25</v>
      </c>
      <c r="H266" s="167"/>
      <c r="I266" s="84"/>
      <c r="J266" s="84"/>
      <c r="K266" s="84"/>
      <c r="L266" s="84"/>
      <c r="M266" s="84"/>
      <c r="N266" s="198"/>
      <c r="O266" s="198"/>
      <c r="P266" s="198"/>
      <c r="Q266" s="84"/>
    </row>
    <row r="267" spans="1:1021" s="3" customFormat="1" ht="15" customHeight="1">
      <c r="A267" s="10">
        <v>249</v>
      </c>
      <c r="B267" s="21" t="s">
        <v>208</v>
      </c>
      <c r="C267" s="14" t="s">
        <v>19</v>
      </c>
      <c r="D267" s="10"/>
      <c r="E267" s="21" t="s">
        <v>147</v>
      </c>
      <c r="F267" s="23"/>
      <c r="G267" s="19" t="s">
        <v>22</v>
      </c>
      <c r="H267" s="92">
        <v>1</v>
      </c>
      <c r="I267" s="87"/>
      <c r="J267" s="87"/>
      <c r="K267" s="87"/>
      <c r="L267" s="87"/>
      <c r="M267" s="87">
        <f t="shared" ref="M267:M269" si="59">K267-L267</f>
        <v>0</v>
      </c>
      <c r="N267" s="87"/>
      <c r="O267" s="87"/>
      <c r="P267" s="87"/>
      <c r="Q267" s="90">
        <f t="shared" ref="Q267:Q269" si="60">O267-P267</f>
        <v>0</v>
      </c>
      <c r="R267" s="20"/>
      <c r="S267" s="20"/>
      <c r="U267" s="20"/>
    </row>
    <row r="268" spans="1:1021" s="3" customFormat="1" ht="15" customHeight="1">
      <c r="A268" s="10">
        <v>250</v>
      </c>
      <c r="B268" s="21" t="s">
        <v>209</v>
      </c>
      <c r="C268" s="14" t="s">
        <v>19</v>
      </c>
      <c r="D268" s="10"/>
      <c r="E268" s="21" t="s">
        <v>24</v>
      </c>
      <c r="F268" s="23"/>
      <c r="G268" s="19" t="s">
        <v>22</v>
      </c>
      <c r="H268" s="92"/>
      <c r="I268" s="87"/>
      <c r="J268" s="87"/>
      <c r="K268" s="87"/>
      <c r="L268" s="87"/>
      <c r="M268" s="87">
        <f t="shared" si="59"/>
        <v>0</v>
      </c>
      <c r="N268" s="87"/>
      <c r="O268" s="87"/>
      <c r="P268" s="87"/>
      <c r="Q268" s="90">
        <f t="shared" si="60"/>
        <v>0</v>
      </c>
      <c r="R268" s="20"/>
      <c r="S268" s="20"/>
      <c r="U268" s="20"/>
    </row>
    <row r="269" spans="1:1021" s="3" customFormat="1" ht="15" customHeight="1">
      <c r="A269" s="10">
        <v>251</v>
      </c>
      <c r="B269" s="21" t="s">
        <v>210</v>
      </c>
      <c r="C269" s="14" t="s">
        <v>19</v>
      </c>
      <c r="D269" s="10"/>
      <c r="E269" s="21" t="s">
        <v>24</v>
      </c>
      <c r="F269" s="23"/>
      <c r="G269" s="19" t="s">
        <v>22</v>
      </c>
      <c r="H269" s="92">
        <v>4</v>
      </c>
      <c r="I269" s="87"/>
      <c r="J269" s="87"/>
      <c r="K269" s="90"/>
      <c r="L269" s="90"/>
      <c r="M269" s="87">
        <f t="shared" si="59"/>
        <v>0</v>
      </c>
      <c r="N269" s="146"/>
      <c r="O269" s="201"/>
      <c r="P269" s="201"/>
      <c r="Q269" s="90">
        <f t="shared" si="60"/>
        <v>0</v>
      </c>
      <c r="R269" s="20"/>
      <c r="S269" s="20"/>
      <c r="U269" s="20"/>
    </row>
    <row r="270" spans="1:1021" s="3" customFormat="1" ht="15" customHeight="1">
      <c r="A270" s="10"/>
      <c r="B270" s="21" t="s">
        <v>243</v>
      </c>
      <c r="C270" s="14"/>
      <c r="D270" s="10"/>
      <c r="E270" s="21"/>
      <c r="F270" s="23"/>
      <c r="G270" s="19" t="s">
        <v>25</v>
      </c>
      <c r="H270" s="116">
        <v>2</v>
      </c>
      <c r="I270" s="117"/>
      <c r="J270" s="117"/>
      <c r="K270" s="119"/>
      <c r="L270" s="119"/>
      <c r="M270" s="117"/>
      <c r="N270" s="140"/>
      <c r="O270" s="156"/>
      <c r="P270" s="201"/>
      <c r="Q270" s="119"/>
      <c r="R270" s="20"/>
      <c r="S270" s="20"/>
      <c r="U270" s="20"/>
    </row>
    <row r="271" spans="1:1021" s="3" customFormat="1" ht="15" customHeight="1">
      <c r="A271" s="10">
        <v>252</v>
      </c>
      <c r="B271" s="21" t="s">
        <v>210</v>
      </c>
      <c r="C271" s="14" t="s">
        <v>19</v>
      </c>
      <c r="D271" s="10"/>
      <c r="E271" s="21" t="s">
        <v>24</v>
      </c>
      <c r="F271" s="22"/>
      <c r="G271" s="19" t="s">
        <v>25</v>
      </c>
      <c r="H271" s="96"/>
      <c r="I271" s="97"/>
      <c r="J271" s="97"/>
      <c r="K271" s="97"/>
      <c r="L271" s="97"/>
      <c r="M271" s="97"/>
      <c r="N271" s="178"/>
      <c r="O271" s="121"/>
      <c r="P271" s="104"/>
      <c r="Q271" s="97"/>
    </row>
    <row r="272" spans="1:1021" s="3" customFormat="1" ht="15" customHeight="1">
      <c r="A272" s="10">
        <v>253</v>
      </c>
      <c r="B272" s="21" t="s">
        <v>211</v>
      </c>
      <c r="C272" s="14" t="s">
        <v>19</v>
      </c>
      <c r="D272" s="10"/>
      <c r="E272" s="21"/>
      <c r="F272" s="22"/>
      <c r="G272" s="19" t="s">
        <v>21</v>
      </c>
      <c r="H272" s="80"/>
      <c r="I272" s="115"/>
      <c r="J272" s="127"/>
      <c r="K272" s="143"/>
      <c r="L272" s="143"/>
      <c r="M272" s="127"/>
      <c r="N272" s="202"/>
      <c r="O272" s="203"/>
      <c r="P272" s="203"/>
      <c r="Q272" s="84"/>
    </row>
    <row r="273" spans="1:21" s="3" customFormat="1" ht="15" customHeight="1">
      <c r="A273" s="10">
        <v>254</v>
      </c>
      <c r="B273" s="21" t="s">
        <v>212</v>
      </c>
      <c r="C273" s="14"/>
      <c r="D273" s="10"/>
      <c r="E273" s="21"/>
      <c r="F273" s="22"/>
      <c r="G273" s="19" t="s">
        <v>22</v>
      </c>
      <c r="H273" s="92">
        <v>4</v>
      </c>
      <c r="I273" s="165"/>
      <c r="J273" s="204"/>
      <c r="K273" s="204"/>
      <c r="L273" s="204"/>
      <c r="M273" s="87">
        <f t="shared" ref="M273:M276" si="61">K273-L273</f>
        <v>0</v>
      </c>
      <c r="N273" s="146"/>
      <c r="O273" s="201"/>
      <c r="P273" s="201"/>
      <c r="Q273" s="90">
        <f t="shared" ref="Q273:Q276" si="62">O273-P273</f>
        <v>0</v>
      </c>
      <c r="R273" s="20"/>
      <c r="S273" s="20"/>
      <c r="U273" s="20"/>
    </row>
    <row r="274" spans="1:21" s="3" customFormat="1" ht="15" customHeight="1">
      <c r="A274" s="10">
        <v>255</v>
      </c>
      <c r="B274" s="21" t="s">
        <v>213</v>
      </c>
      <c r="C274" s="14"/>
      <c r="D274" s="10"/>
      <c r="E274" s="21"/>
      <c r="F274" s="22"/>
      <c r="G274" s="19" t="s">
        <v>22</v>
      </c>
      <c r="H274" s="92"/>
      <c r="I274" s="205"/>
      <c r="J274" s="206"/>
      <c r="K274" s="204"/>
      <c r="L274" s="204"/>
      <c r="M274" s="87">
        <f t="shared" si="61"/>
        <v>0</v>
      </c>
      <c r="N274" s="146"/>
      <c r="O274" s="201"/>
      <c r="P274" s="201"/>
      <c r="Q274" s="90">
        <f t="shared" si="62"/>
        <v>0</v>
      </c>
      <c r="R274" s="20"/>
      <c r="S274" s="20"/>
      <c r="U274" s="20"/>
    </row>
    <row r="275" spans="1:21" s="3" customFormat="1" ht="15" customHeight="1">
      <c r="A275" s="10">
        <v>256</v>
      </c>
      <c r="B275" s="21" t="s">
        <v>214</v>
      </c>
      <c r="C275" s="14" t="s">
        <v>19</v>
      </c>
      <c r="D275" s="10"/>
      <c r="E275" s="21" t="s">
        <v>215</v>
      </c>
      <c r="F275" s="23"/>
      <c r="G275" s="19" t="s">
        <v>22</v>
      </c>
      <c r="H275" s="92">
        <v>1</v>
      </c>
      <c r="I275" s="87"/>
      <c r="J275" s="87"/>
      <c r="K275" s="87"/>
      <c r="L275" s="87"/>
      <c r="M275" s="87">
        <f t="shared" si="61"/>
        <v>0</v>
      </c>
      <c r="N275" s="87"/>
      <c r="O275" s="87"/>
      <c r="P275" s="87"/>
      <c r="Q275" s="90">
        <f t="shared" si="62"/>
        <v>0</v>
      </c>
      <c r="R275" s="20"/>
      <c r="S275" s="20"/>
      <c r="U275" s="20"/>
    </row>
    <row r="276" spans="1:21" s="3" customFormat="1" ht="15" customHeight="1">
      <c r="A276" s="10">
        <v>257</v>
      </c>
      <c r="B276" s="34" t="s">
        <v>216</v>
      </c>
      <c r="C276" s="14" t="s">
        <v>19</v>
      </c>
      <c r="D276" s="58"/>
      <c r="E276" s="21" t="s">
        <v>24</v>
      </c>
      <c r="F276" s="23"/>
      <c r="G276" s="19" t="s">
        <v>22</v>
      </c>
      <c r="H276" s="177"/>
      <c r="I276" s="87"/>
      <c r="J276" s="87"/>
      <c r="K276" s="87"/>
      <c r="L276" s="87"/>
      <c r="M276" s="87">
        <f t="shared" si="61"/>
        <v>0</v>
      </c>
      <c r="N276" s="87"/>
      <c r="O276" s="87"/>
      <c r="P276" s="87"/>
      <c r="Q276" s="90">
        <f t="shared" si="62"/>
        <v>0</v>
      </c>
      <c r="R276" s="20"/>
      <c r="S276" s="20"/>
      <c r="U276" s="20"/>
    </row>
    <row r="277" spans="1:21" s="3" customFormat="1" ht="15" customHeight="1">
      <c r="A277" s="10">
        <v>258</v>
      </c>
      <c r="B277" s="34" t="s">
        <v>212</v>
      </c>
      <c r="C277" s="14"/>
      <c r="D277" s="58"/>
      <c r="E277" s="21"/>
      <c r="F277" s="23"/>
      <c r="G277" s="19" t="s">
        <v>25</v>
      </c>
      <c r="H277" s="177">
        <v>2</v>
      </c>
      <c r="I277" s="87"/>
      <c r="J277" s="87"/>
      <c r="K277" s="87"/>
      <c r="L277" s="87"/>
      <c r="M277" s="87"/>
      <c r="N277" s="87"/>
      <c r="O277" s="87"/>
      <c r="P277" s="87"/>
      <c r="Q277" s="90"/>
      <c r="R277" s="18"/>
    </row>
    <row r="278" spans="1:21" s="3" customFormat="1" ht="15" customHeight="1">
      <c r="A278" s="10">
        <v>259</v>
      </c>
      <c r="B278" s="21" t="s">
        <v>216</v>
      </c>
      <c r="C278" s="14" t="s">
        <v>19</v>
      </c>
      <c r="D278" s="10"/>
      <c r="E278" s="21" t="s">
        <v>24</v>
      </c>
      <c r="F278" s="22"/>
      <c r="G278" s="19" t="s">
        <v>25</v>
      </c>
      <c r="H278" s="80"/>
      <c r="I278" s="84"/>
      <c r="J278" s="84"/>
      <c r="K278" s="84"/>
      <c r="L278" s="84"/>
      <c r="M278" s="84"/>
      <c r="N278" s="84"/>
      <c r="O278" s="84"/>
      <c r="P278" s="84"/>
      <c r="Q278" s="84"/>
      <c r="R278" s="18"/>
    </row>
    <row r="279" spans="1:21" s="3" customFormat="1" ht="15" customHeight="1">
      <c r="A279" s="10">
        <v>260</v>
      </c>
      <c r="B279" s="21" t="s">
        <v>217</v>
      </c>
      <c r="C279" s="14" t="s">
        <v>19</v>
      </c>
      <c r="D279" s="10"/>
      <c r="E279" s="21" t="s">
        <v>43</v>
      </c>
      <c r="F279" s="23"/>
      <c r="G279" s="19" t="s">
        <v>22</v>
      </c>
      <c r="H279" s="92">
        <v>2</v>
      </c>
      <c r="I279" s="87"/>
      <c r="J279" s="87"/>
      <c r="K279" s="87"/>
      <c r="L279" s="87"/>
      <c r="M279" s="87">
        <f>K279-L279</f>
        <v>0</v>
      </c>
      <c r="N279" s="87"/>
      <c r="O279" s="87"/>
      <c r="P279" s="87"/>
      <c r="Q279" s="90">
        <f>O279-P279</f>
        <v>0</v>
      </c>
      <c r="R279" s="20"/>
      <c r="S279" s="20"/>
      <c r="U279" s="20"/>
    </row>
    <row r="280" spans="1:21" s="3" customFormat="1" ht="15" customHeight="1">
      <c r="A280" s="10">
        <v>261</v>
      </c>
      <c r="B280" s="21" t="s">
        <v>217</v>
      </c>
      <c r="C280" s="14" t="s">
        <v>19</v>
      </c>
      <c r="D280" s="10"/>
      <c r="E280" s="21" t="s">
        <v>43</v>
      </c>
      <c r="F280" s="22"/>
      <c r="G280" s="19" t="s">
        <v>44</v>
      </c>
      <c r="H280" s="80"/>
      <c r="I280" s="105"/>
      <c r="J280" s="105"/>
      <c r="K280" s="104"/>
      <c r="L280" s="104"/>
      <c r="M280" s="105"/>
      <c r="N280" s="107"/>
      <c r="O280" s="105"/>
      <c r="P280" s="107"/>
      <c r="Q280" s="107"/>
      <c r="R280" s="18"/>
    </row>
    <row r="281" spans="1:21" s="3" customFormat="1" ht="15" customHeight="1">
      <c r="A281" s="10">
        <v>262</v>
      </c>
      <c r="B281" s="21" t="s">
        <v>218</v>
      </c>
      <c r="C281" s="14"/>
      <c r="D281" s="10"/>
      <c r="E281" s="21" t="s">
        <v>24</v>
      </c>
      <c r="F281" s="23"/>
      <c r="G281" s="19" t="s">
        <v>25</v>
      </c>
      <c r="H281" s="92"/>
      <c r="I281" s="87"/>
      <c r="J281" s="87"/>
      <c r="K281" s="90"/>
      <c r="L281" s="90"/>
      <c r="M281" s="87"/>
      <c r="N281" s="87"/>
      <c r="O281" s="93"/>
      <c r="P281" s="87"/>
      <c r="Q281" s="90"/>
    </row>
    <row r="282" spans="1:21" s="3" customFormat="1" ht="15" customHeight="1">
      <c r="A282" s="10">
        <v>263</v>
      </c>
      <c r="B282" s="21" t="s">
        <v>219</v>
      </c>
      <c r="C282" s="14" t="s">
        <v>19</v>
      </c>
      <c r="D282" s="10"/>
      <c r="E282" s="21" t="s">
        <v>24</v>
      </c>
      <c r="F282" s="23"/>
      <c r="G282" s="19" t="s">
        <v>22</v>
      </c>
      <c r="H282" s="92"/>
      <c r="I282" s="87"/>
      <c r="J282" s="87"/>
      <c r="K282" s="90"/>
      <c r="L282" s="90"/>
      <c r="M282" s="87">
        <f t="shared" ref="M282:M283" si="63">K282-L282</f>
        <v>0</v>
      </c>
      <c r="N282" s="146"/>
      <c r="O282" s="201"/>
      <c r="P282" s="201"/>
      <c r="Q282" s="90">
        <f t="shared" ref="Q282:Q283" si="64">O282-P282</f>
        <v>0</v>
      </c>
      <c r="R282" s="20"/>
      <c r="S282" s="20"/>
      <c r="U282" s="20"/>
    </row>
    <row r="283" spans="1:21" s="3" customFormat="1" ht="15" customHeight="1">
      <c r="A283" s="10">
        <v>264</v>
      </c>
      <c r="B283" s="21" t="s">
        <v>220</v>
      </c>
      <c r="C283" s="14" t="s">
        <v>19</v>
      </c>
      <c r="D283" s="10"/>
      <c r="E283" s="21" t="s">
        <v>221</v>
      </c>
      <c r="F283" s="22"/>
      <c r="G283" s="19" t="s">
        <v>22</v>
      </c>
      <c r="H283" s="92"/>
      <c r="I283" s="87"/>
      <c r="J283" s="87"/>
      <c r="K283" s="87"/>
      <c r="L283" s="87"/>
      <c r="M283" s="87">
        <f t="shared" si="63"/>
        <v>0</v>
      </c>
      <c r="N283" s="87"/>
      <c r="O283" s="90"/>
      <c r="P283" s="90"/>
      <c r="Q283" s="90">
        <f t="shared" si="64"/>
        <v>0</v>
      </c>
      <c r="R283" s="20"/>
      <c r="S283" s="20"/>
      <c r="U283" s="20"/>
    </row>
    <row r="284" spans="1:21" s="3" customFormat="1" ht="15" customHeight="1">
      <c r="A284" s="10">
        <v>265</v>
      </c>
      <c r="B284" s="21" t="s">
        <v>220</v>
      </c>
      <c r="C284" s="14" t="s">
        <v>19</v>
      </c>
      <c r="D284" s="10"/>
      <c r="E284" s="21" t="s">
        <v>221</v>
      </c>
      <c r="F284" s="59"/>
      <c r="G284" s="19" t="s">
        <v>47</v>
      </c>
      <c r="H284" s="80"/>
      <c r="I284" s="84"/>
      <c r="J284" s="84"/>
      <c r="K284" s="138"/>
      <c r="L284" s="138"/>
      <c r="M284" s="84"/>
      <c r="N284" s="84"/>
      <c r="O284" s="138">
        <v>2732.6</v>
      </c>
      <c r="P284" s="138">
        <v>2732.6</v>
      </c>
      <c r="Q284" s="138">
        <v>0</v>
      </c>
      <c r="R284" s="18"/>
    </row>
    <row r="285" spans="1:21" s="3" customFormat="1" ht="15" customHeight="1">
      <c r="A285" s="10">
        <v>266</v>
      </c>
      <c r="B285" s="21" t="s">
        <v>222</v>
      </c>
      <c r="C285" s="14" t="s">
        <v>19</v>
      </c>
      <c r="D285" s="10"/>
      <c r="E285" s="21" t="s">
        <v>24</v>
      </c>
      <c r="F285" s="23"/>
      <c r="G285" s="19" t="s">
        <v>22</v>
      </c>
      <c r="H285" s="85">
        <v>4</v>
      </c>
      <c r="I285" s="87">
        <v>1</v>
      </c>
      <c r="J285" s="87">
        <v>1</v>
      </c>
      <c r="K285" s="90">
        <v>1341.08</v>
      </c>
      <c r="L285" s="90">
        <v>1341.08</v>
      </c>
      <c r="M285" s="87">
        <f>K285-L285</f>
        <v>0</v>
      </c>
      <c r="N285" s="87">
        <v>2</v>
      </c>
      <c r="O285" s="87">
        <v>6677.24</v>
      </c>
      <c r="P285" s="87">
        <v>6677.24</v>
      </c>
      <c r="Q285" s="90">
        <f>O285-P285</f>
        <v>0</v>
      </c>
      <c r="R285" s="20"/>
      <c r="S285" s="20"/>
      <c r="U285" s="20"/>
    </row>
    <row r="286" spans="1:21" s="3" customFormat="1" ht="15" customHeight="1">
      <c r="A286" s="10">
        <v>267</v>
      </c>
      <c r="B286" s="21" t="s">
        <v>222</v>
      </c>
      <c r="C286" s="48" t="s">
        <v>19</v>
      </c>
      <c r="D286" s="10"/>
      <c r="E286" s="21" t="s">
        <v>24</v>
      </c>
      <c r="F286" s="22"/>
      <c r="G286" s="19" t="s">
        <v>25</v>
      </c>
      <c r="H286" s="162">
        <v>1</v>
      </c>
      <c r="I286" s="84"/>
      <c r="J286" s="84"/>
      <c r="K286" s="84"/>
      <c r="L286" s="84"/>
      <c r="M286" s="84"/>
      <c r="N286" s="104"/>
      <c r="O286" s="104"/>
      <c r="P286" s="104"/>
      <c r="Q286" s="84"/>
    </row>
    <row r="287" spans="1:21" s="3" customFormat="1" ht="15" customHeight="1">
      <c r="A287" s="10">
        <v>268</v>
      </c>
      <c r="B287" s="60" t="s">
        <v>223</v>
      </c>
      <c r="C287" s="14" t="s">
        <v>19</v>
      </c>
      <c r="D287" s="10"/>
      <c r="E287" s="21" t="s">
        <v>24</v>
      </c>
      <c r="F287" s="23"/>
      <c r="G287" s="19" t="s">
        <v>22</v>
      </c>
      <c r="H287" s="116"/>
      <c r="I287" s="117"/>
      <c r="J287" s="117"/>
      <c r="K287" s="117"/>
      <c r="L287" s="117"/>
      <c r="M287" s="87">
        <f>K287-L287</f>
        <v>0</v>
      </c>
      <c r="N287" s="117"/>
      <c r="O287" s="117"/>
      <c r="P287" s="117"/>
      <c r="Q287" s="90">
        <f>O287-P287</f>
        <v>0</v>
      </c>
      <c r="R287" s="20"/>
      <c r="S287" s="20"/>
      <c r="U287" s="20"/>
    </row>
    <row r="288" spans="1:21" s="3" customFormat="1" ht="15" customHeight="1">
      <c r="A288" s="10">
        <v>269</v>
      </c>
      <c r="B288" s="60" t="s">
        <v>224</v>
      </c>
      <c r="C288" s="14" t="s">
        <v>19</v>
      </c>
      <c r="D288" s="10"/>
      <c r="E288" s="21"/>
      <c r="F288" s="22"/>
      <c r="G288" s="19" t="s">
        <v>21</v>
      </c>
      <c r="H288" s="80"/>
      <c r="I288" s="155"/>
      <c r="J288" s="155"/>
      <c r="K288" s="155"/>
      <c r="L288" s="155"/>
      <c r="M288" s="84"/>
      <c r="N288" s="84"/>
      <c r="O288" s="84"/>
      <c r="P288" s="84"/>
      <c r="Q288" s="84"/>
    </row>
    <row r="289" spans="1:21" s="3" customFormat="1" ht="15" customHeight="1">
      <c r="A289" s="10">
        <v>270</v>
      </c>
      <c r="B289" s="21" t="s">
        <v>225</v>
      </c>
      <c r="C289" s="14" t="s">
        <v>19</v>
      </c>
      <c r="D289" s="10"/>
      <c r="E289" s="21" t="s">
        <v>226</v>
      </c>
      <c r="F289" s="23"/>
      <c r="G289" s="19" t="s">
        <v>22</v>
      </c>
      <c r="H289" s="92">
        <v>9</v>
      </c>
      <c r="I289" s="87"/>
      <c r="J289" s="87"/>
      <c r="K289" s="90"/>
      <c r="L289" s="90"/>
      <c r="M289" s="87">
        <f>K289-L289</f>
        <v>0</v>
      </c>
      <c r="N289" s="87"/>
      <c r="O289" s="87"/>
      <c r="P289" s="87"/>
      <c r="Q289" s="90">
        <f>O289-P289</f>
        <v>0</v>
      </c>
      <c r="R289" s="20"/>
      <c r="S289" s="20"/>
      <c r="U289" s="20"/>
    </row>
    <row r="290" spans="1:21" s="3" customFormat="1" ht="15" customHeight="1">
      <c r="A290" s="10">
        <v>271</v>
      </c>
      <c r="B290" s="21" t="s">
        <v>225</v>
      </c>
      <c r="C290" s="14" t="s">
        <v>19</v>
      </c>
      <c r="D290" s="10"/>
      <c r="E290" s="21" t="s">
        <v>226</v>
      </c>
      <c r="F290" s="22"/>
      <c r="G290" s="19" t="s">
        <v>25</v>
      </c>
      <c r="H290" s="80"/>
      <c r="I290" s="84"/>
      <c r="J290" s="84"/>
      <c r="K290" s="84"/>
      <c r="L290" s="84"/>
      <c r="M290" s="84"/>
      <c r="N290" s="104"/>
      <c r="O290" s="104"/>
      <c r="P290" s="104"/>
      <c r="Q290" s="84"/>
    </row>
    <row r="291" spans="1:21" s="3" customFormat="1" ht="15" customHeight="1">
      <c r="A291" s="10">
        <v>272</v>
      </c>
      <c r="B291" s="21" t="s">
        <v>227</v>
      </c>
      <c r="C291" s="14" t="s">
        <v>19</v>
      </c>
      <c r="D291" s="10"/>
      <c r="E291" s="21"/>
      <c r="F291" s="22"/>
      <c r="G291" s="19" t="s">
        <v>33</v>
      </c>
      <c r="H291" s="80"/>
      <c r="I291" s="103"/>
      <c r="J291" s="103"/>
      <c r="K291" s="104"/>
      <c r="L291" s="104"/>
      <c r="M291" s="103"/>
      <c r="N291" s="84">
        <v>1</v>
      </c>
      <c r="O291" s="84">
        <v>1471.4</v>
      </c>
      <c r="P291" s="84">
        <v>1471.4</v>
      </c>
      <c r="Q291" s="84"/>
    </row>
    <row r="292" spans="1:21" s="3" customFormat="1" ht="15" customHeight="1">
      <c r="A292" s="10">
        <v>273</v>
      </c>
      <c r="B292" s="21" t="s">
        <v>228</v>
      </c>
      <c r="C292" s="14" t="s">
        <v>19</v>
      </c>
      <c r="D292" s="10"/>
      <c r="E292" s="21" t="s">
        <v>215</v>
      </c>
      <c r="F292" s="23"/>
      <c r="G292" s="19" t="s">
        <v>22</v>
      </c>
      <c r="H292" s="92">
        <v>8</v>
      </c>
      <c r="I292" s="87"/>
      <c r="J292" s="87"/>
      <c r="K292" s="87"/>
      <c r="L292" s="87"/>
      <c r="M292" s="87">
        <f t="shared" ref="M292:M293" si="65">K292-L292</f>
        <v>0</v>
      </c>
      <c r="N292" s="87">
        <v>6</v>
      </c>
      <c r="O292" s="87">
        <v>8625.94</v>
      </c>
      <c r="P292" s="87">
        <v>8625.94</v>
      </c>
      <c r="Q292" s="90">
        <f t="shared" ref="Q292:Q293" si="66">O292-P292</f>
        <v>0</v>
      </c>
      <c r="R292" s="20"/>
      <c r="S292" s="20"/>
      <c r="U292" s="20"/>
    </row>
    <row r="293" spans="1:21" s="3" customFormat="1" ht="15" customHeight="1">
      <c r="A293" s="10">
        <v>274</v>
      </c>
      <c r="B293" s="21" t="s">
        <v>229</v>
      </c>
      <c r="C293" s="14" t="s">
        <v>19</v>
      </c>
      <c r="D293" s="10"/>
      <c r="E293" s="21" t="s">
        <v>24</v>
      </c>
      <c r="F293" s="23"/>
      <c r="G293" s="19" t="s">
        <v>22</v>
      </c>
      <c r="H293" s="92">
        <v>9</v>
      </c>
      <c r="I293" s="87">
        <v>1</v>
      </c>
      <c r="J293" s="87">
        <v>1</v>
      </c>
      <c r="K293" s="87">
        <v>1050.49</v>
      </c>
      <c r="L293" s="87">
        <v>1050.49</v>
      </c>
      <c r="M293" s="87">
        <f t="shared" si="65"/>
        <v>0</v>
      </c>
      <c r="N293" s="87">
        <v>4</v>
      </c>
      <c r="O293" s="90">
        <f>24310.11+5426.44</f>
        <v>29736.55</v>
      </c>
      <c r="P293" s="90">
        <f>24310.11+5426.44</f>
        <v>29736.55</v>
      </c>
      <c r="Q293" s="90">
        <f t="shared" si="66"/>
        <v>0</v>
      </c>
      <c r="R293" s="20"/>
      <c r="S293" s="20"/>
      <c r="U293" s="20"/>
    </row>
    <row r="294" spans="1:21" s="3" customFormat="1" ht="15" customHeight="1">
      <c r="A294" s="10">
        <v>275</v>
      </c>
      <c r="B294" s="61" t="s">
        <v>229</v>
      </c>
      <c r="C294" s="14" t="s">
        <v>19</v>
      </c>
      <c r="D294" s="10"/>
      <c r="E294" s="21" t="s">
        <v>24</v>
      </c>
      <c r="F294" s="58"/>
      <c r="G294" s="24" t="s">
        <v>25</v>
      </c>
      <c r="H294" s="167"/>
      <c r="I294" s="155"/>
      <c r="J294" s="155"/>
      <c r="K294" s="155"/>
      <c r="L294" s="155"/>
      <c r="M294" s="84"/>
      <c r="N294" s="84"/>
      <c r="O294" s="84"/>
      <c r="P294" s="84"/>
      <c r="Q294" s="84"/>
    </row>
    <row r="295" spans="1:21" s="3" customFormat="1" ht="15" customHeight="1">
      <c r="A295" s="10">
        <v>276</v>
      </c>
      <c r="B295" s="61" t="s">
        <v>230</v>
      </c>
      <c r="C295" s="14" t="s">
        <v>54</v>
      </c>
      <c r="D295" s="10" t="s">
        <v>69</v>
      </c>
      <c r="E295" s="21" t="s">
        <v>24</v>
      </c>
      <c r="F295" s="58"/>
      <c r="G295" s="19" t="s">
        <v>22</v>
      </c>
      <c r="H295" s="177">
        <v>3</v>
      </c>
      <c r="I295" s="87"/>
      <c r="J295" s="87"/>
      <c r="K295" s="87"/>
      <c r="L295" s="87"/>
      <c r="M295" s="87">
        <f>K295-L295</f>
        <v>0</v>
      </c>
      <c r="N295" s="87">
        <v>1</v>
      </c>
      <c r="O295" s="87">
        <v>8968.24</v>
      </c>
      <c r="P295" s="87">
        <v>8968.24</v>
      </c>
      <c r="Q295" s="90">
        <f>O295-P295</f>
        <v>0</v>
      </c>
      <c r="R295" s="20"/>
      <c r="S295" s="20"/>
      <c r="U295" s="20"/>
    </row>
    <row r="296" spans="1:21" s="3" customFormat="1" ht="15" customHeight="1">
      <c r="A296" s="10">
        <v>277</v>
      </c>
      <c r="B296" s="21" t="s">
        <v>230</v>
      </c>
      <c r="C296" s="14" t="s">
        <v>54</v>
      </c>
      <c r="D296" s="10" t="s">
        <v>69</v>
      </c>
      <c r="E296" s="21" t="s">
        <v>24</v>
      </c>
      <c r="F296" s="23"/>
      <c r="G296" s="19" t="s">
        <v>25</v>
      </c>
      <c r="H296" s="80"/>
      <c r="I296" s="84"/>
      <c r="J296" s="84"/>
      <c r="K296" s="84"/>
      <c r="L296" s="84"/>
      <c r="M296" s="84"/>
      <c r="N296" s="84"/>
      <c r="O296" s="84"/>
      <c r="P296" s="84"/>
      <c r="Q296" s="138"/>
      <c r="R296" s="18"/>
    </row>
    <row r="297" spans="1:21" s="3" customFormat="1" ht="15" customHeight="1">
      <c r="A297" s="10">
        <v>278</v>
      </c>
      <c r="B297" s="62" t="s">
        <v>231</v>
      </c>
      <c r="C297" s="63" t="s">
        <v>19</v>
      </c>
      <c r="D297" s="64"/>
      <c r="E297" s="62" t="s">
        <v>24</v>
      </c>
      <c r="F297" s="65"/>
      <c r="G297" s="66" t="s">
        <v>22</v>
      </c>
      <c r="H297" s="92">
        <v>2</v>
      </c>
      <c r="I297" s="87"/>
      <c r="J297" s="87"/>
      <c r="K297" s="87"/>
      <c r="L297" s="87"/>
      <c r="M297" s="87">
        <f>K297-L297</f>
        <v>0</v>
      </c>
      <c r="N297" s="87"/>
      <c r="O297" s="87"/>
      <c r="P297" s="87"/>
      <c r="Q297" s="90">
        <f>O297-P297</f>
        <v>0</v>
      </c>
      <c r="R297" s="20"/>
      <c r="S297" s="20"/>
      <c r="U297" s="20"/>
    </row>
    <row r="298" spans="1:21" s="3" customFormat="1" ht="15" customHeight="1">
      <c r="A298" s="10">
        <v>279</v>
      </c>
      <c r="B298" s="21" t="s">
        <v>232</v>
      </c>
      <c r="C298" s="42" t="s">
        <v>19</v>
      </c>
      <c r="D298" s="50"/>
      <c r="E298" s="21" t="s">
        <v>24</v>
      </c>
      <c r="F298" s="51"/>
      <c r="G298" s="19" t="s">
        <v>25</v>
      </c>
      <c r="H298" s="181"/>
      <c r="I298" s="84"/>
      <c r="J298" s="84"/>
      <c r="K298" s="138"/>
      <c r="L298" s="138"/>
      <c r="M298" s="84"/>
      <c r="N298" s="104"/>
      <c r="O298" s="104"/>
      <c r="P298" s="104"/>
      <c r="Q298" s="84"/>
      <c r="R298" s="18"/>
    </row>
    <row r="299" spans="1:21" s="3" customFormat="1" ht="15" customHeight="1">
      <c r="A299" s="10">
        <v>280</v>
      </c>
      <c r="B299" s="21" t="s">
        <v>233</v>
      </c>
      <c r="C299" s="42" t="s">
        <v>19</v>
      </c>
      <c r="D299" s="43"/>
      <c r="E299" s="21" t="s">
        <v>24</v>
      </c>
      <c r="F299" s="23"/>
      <c r="G299" s="19" t="s">
        <v>22</v>
      </c>
      <c r="H299" s="177"/>
      <c r="I299" s="87"/>
      <c r="J299" s="87"/>
      <c r="K299" s="87"/>
      <c r="L299" s="87"/>
      <c r="M299" s="87">
        <f t="shared" ref="M299:M301" si="67">K299-L299</f>
        <v>0</v>
      </c>
      <c r="N299" s="87"/>
      <c r="O299" s="87"/>
      <c r="P299" s="87"/>
      <c r="Q299" s="90">
        <f t="shared" ref="Q299:Q301" si="68">O299-P299</f>
        <v>0</v>
      </c>
      <c r="R299" s="20"/>
      <c r="S299" s="20"/>
      <c r="U299" s="20"/>
    </row>
    <row r="300" spans="1:21" s="3" customFormat="1" ht="15" customHeight="1">
      <c r="A300" s="10"/>
      <c r="B300" s="21" t="s">
        <v>247</v>
      </c>
      <c r="C300" s="42"/>
      <c r="D300" s="213"/>
      <c r="E300" s="21"/>
      <c r="F300" s="23"/>
      <c r="G300" s="27" t="s">
        <v>22</v>
      </c>
      <c r="H300" s="177">
        <v>1</v>
      </c>
      <c r="I300" s="87"/>
      <c r="J300" s="87"/>
      <c r="K300" s="87"/>
      <c r="L300" s="87"/>
      <c r="M300" s="87">
        <f t="shared" si="67"/>
        <v>0</v>
      </c>
      <c r="N300" s="87"/>
      <c r="O300" s="87"/>
      <c r="P300" s="87"/>
      <c r="Q300" s="90">
        <f t="shared" si="68"/>
        <v>0</v>
      </c>
      <c r="R300" s="20"/>
      <c r="S300" s="20"/>
      <c r="U300" s="20"/>
    </row>
    <row r="301" spans="1:21" s="3" customFormat="1" ht="15" customHeight="1">
      <c r="A301" s="10">
        <v>281</v>
      </c>
      <c r="B301" s="21" t="s">
        <v>234</v>
      </c>
      <c r="C301" s="42" t="s">
        <v>19</v>
      </c>
      <c r="D301" s="64"/>
      <c r="E301" s="21" t="s">
        <v>235</v>
      </c>
      <c r="F301" s="23"/>
      <c r="G301" s="27" t="s">
        <v>22</v>
      </c>
      <c r="H301" s="92"/>
      <c r="I301" s="87"/>
      <c r="J301" s="87"/>
      <c r="K301" s="87"/>
      <c r="L301" s="87"/>
      <c r="M301" s="87">
        <f t="shared" si="67"/>
        <v>0</v>
      </c>
      <c r="N301" s="87"/>
      <c r="O301" s="90"/>
      <c r="P301" s="90"/>
      <c r="Q301" s="90">
        <f t="shared" si="68"/>
        <v>0</v>
      </c>
      <c r="R301" s="20"/>
      <c r="S301" s="20"/>
      <c r="U301" s="20"/>
    </row>
    <row r="302" spans="1:21" s="3" customFormat="1" ht="13.15" customHeight="1">
      <c r="A302" s="10">
        <v>282</v>
      </c>
      <c r="B302" s="29" t="s">
        <v>234</v>
      </c>
      <c r="C302" s="42" t="s">
        <v>19</v>
      </c>
      <c r="D302" s="58"/>
      <c r="E302" s="21" t="s">
        <v>235</v>
      </c>
      <c r="F302" s="67"/>
      <c r="G302" s="68" t="s">
        <v>25</v>
      </c>
      <c r="H302" s="167"/>
      <c r="I302" s="84"/>
      <c r="J302" s="84"/>
      <c r="K302" s="84"/>
      <c r="L302" s="84"/>
      <c r="M302" s="84"/>
      <c r="N302" s="84"/>
      <c r="O302" s="138"/>
      <c r="P302" s="155"/>
      <c r="Q302" s="84"/>
    </row>
    <row r="303" spans="1:21" s="3" customFormat="1" ht="13.15" customHeight="1">
      <c r="A303" s="10">
        <v>283</v>
      </c>
      <c r="B303" s="69" t="s">
        <v>236</v>
      </c>
      <c r="C303" s="42" t="s">
        <v>19</v>
      </c>
      <c r="D303" s="70"/>
      <c r="E303" s="21" t="s">
        <v>24</v>
      </c>
      <c r="F303" s="26"/>
      <c r="G303" s="19" t="s">
        <v>22</v>
      </c>
      <c r="H303" s="207"/>
      <c r="I303" s="87"/>
      <c r="J303" s="87"/>
      <c r="K303" s="87"/>
      <c r="L303" s="87"/>
      <c r="M303" s="87">
        <f>K303-L303</f>
        <v>0</v>
      </c>
      <c r="N303" s="87"/>
      <c r="O303" s="90"/>
      <c r="P303" s="90"/>
      <c r="Q303" s="90">
        <f>O303-P303</f>
        <v>0</v>
      </c>
      <c r="R303" s="20"/>
      <c r="S303" s="20"/>
      <c r="U303" s="20"/>
    </row>
    <row r="304" spans="1:21" s="3" customFormat="1" ht="15" customHeight="1">
      <c r="A304" s="10">
        <v>284</v>
      </c>
      <c r="B304" s="69" t="s">
        <v>236</v>
      </c>
      <c r="C304" s="42" t="s">
        <v>19</v>
      </c>
      <c r="D304" s="39"/>
      <c r="E304" s="21" t="s">
        <v>24</v>
      </c>
      <c r="F304" s="39"/>
      <c r="G304" s="35" t="s">
        <v>25</v>
      </c>
      <c r="H304" s="96"/>
      <c r="I304" s="155"/>
      <c r="J304" s="155"/>
      <c r="K304" s="155"/>
      <c r="L304" s="155"/>
      <c r="M304" s="84"/>
      <c r="N304" s="104"/>
      <c r="O304" s="104"/>
      <c r="P304" s="104"/>
      <c r="Q304" s="84"/>
    </row>
    <row r="305" spans="1:21" s="3" customFormat="1" ht="15" customHeight="1">
      <c r="A305" s="10">
        <v>286</v>
      </c>
      <c r="B305" s="71" t="s">
        <v>237</v>
      </c>
      <c r="C305" s="72" t="s">
        <v>19</v>
      </c>
      <c r="D305" s="73"/>
      <c r="E305" s="73" t="s">
        <v>24</v>
      </c>
      <c r="F305" s="73"/>
      <c r="G305" s="74" t="s">
        <v>25</v>
      </c>
      <c r="H305" s="80">
        <v>14</v>
      </c>
      <c r="I305" s="209"/>
      <c r="J305" s="209"/>
      <c r="K305" s="94"/>
      <c r="L305" s="94"/>
      <c r="M305" s="84"/>
      <c r="N305" s="209"/>
      <c r="O305" s="210"/>
      <c r="P305" s="210"/>
      <c r="Q305" s="84"/>
    </row>
    <row r="306" spans="1:21" s="75" customFormat="1" ht="15" customHeight="1">
      <c r="A306" s="10">
        <v>287</v>
      </c>
      <c r="B306" s="34" t="s">
        <v>238</v>
      </c>
      <c r="C306" s="14" t="s">
        <v>54</v>
      </c>
      <c r="D306" s="10" t="s">
        <v>69</v>
      </c>
      <c r="E306" s="21" t="s">
        <v>24</v>
      </c>
      <c r="F306" s="23"/>
      <c r="G306" s="19" t="s">
        <v>22</v>
      </c>
      <c r="H306" s="177">
        <v>3</v>
      </c>
      <c r="I306" s="87"/>
      <c r="J306" s="87"/>
      <c r="K306" s="90"/>
      <c r="L306" s="90"/>
      <c r="M306" s="87">
        <f>K306-L306</f>
        <v>0</v>
      </c>
      <c r="N306" s="87"/>
      <c r="O306" s="87"/>
      <c r="P306" s="87"/>
      <c r="Q306" s="90">
        <f>O306-P306</f>
        <v>0</v>
      </c>
      <c r="R306" s="20"/>
      <c r="S306" s="20"/>
      <c r="U306" s="20"/>
    </row>
    <row r="307" spans="1:21" s="3" customFormat="1" ht="15" customHeight="1">
      <c r="A307" s="10">
        <v>288</v>
      </c>
      <c r="B307" s="61" t="s">
        <v>238</v>
      </c>
      <c r="C307" s="14" t="s">
        <v>54</v>
      </c>
      <c r="D307" s="10" t="s">
        <v>7</v>
      </c>
      <c r="E307" s="21" t="s">
        <v>24</v>
      </c>
      <c r="F307" s="44"/>
      <c r="G307" s="35" t="s">
        <v>25</v>
      </c>
      <c r="H307" s="167">
        <v>1</v>
      </c>
      <c r="I307" s="84"/>
      <c r="J307" s="84"/>
      <c r="K307" s="84"/>
      <c r="L307" s="84"/>
      <c r="M307" s="84"/>
      <c r="N307" s="104"/>
      <c r="O307" s="104"/>
      <c r="P307" s="104"/>
      <c r="Q307" s="84"/>
    </row>
    <row r="308" spans="1:21" s="3" customFormat="1" ht="14.45" customHeight="1">
      <c r="B308" s="76"/>
      <c r="H308" s="77">
        <f t="shared" ref="H308:Q308" si="69">SUM(H10:H307)</f>
        <v>677</v>
      </c>
      <c r="I308" s="77">
        <f t="shared" si="69"/>
        <v>33</v>
      </c>
      <c r="J308" s="77">
        <f t="shared" si="69"/>
        <v>33</v>
      </c>
      <c r="K308" s="78">
        <f t="shared" si="69"/>
        <v>67288.08</v>
      </c>
      <c r="L308" s="78">
        <f t="shared" si="69"/>
        <v>66853.680000000008</v>
      </c>
      <c r="M308" s="77">
        <f t="shared" si="69"/>
        <v>434.4</v>
      </c>
      <c r="N308" s="77">
        <f t="shared" si="69"/>
        <v>604</v>
      </c>
      <c r="O308" s="77">
        <f t="shared" si="69"/>
        <v>1501051.44</v>
      </c>
      <c r="P308" s="77">
        <f t="shared" si="69"/>
        <v>1236020.6400000001</v>
      </c>
      <c r="Q308" s="77">
        <f t="shared" si="69"/>
        <v>265030.8</v>
      </c>
    </row>
    <row r="309" spans="1:21" s="3" customFormat="1" ht="15" customHeight="1"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1:21" s="3" customFormat="1" ht="15" customHeight="1"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1:21" s="3" customFormat="1" ht="15" customHeight="1">
      <c r="I311" s="79"/>
      <c r="J311" s="79"/>
      <c r="K311" s="79"/>
      <c r="L311" s="79"/>
      <c r="M311" s="79"/>
      <c r="N311" s="79"/>
      <c r="O311" s="79"/>
      <c r="P311" s="79"/>
      <c r="Q311" s="79"/>
    </row>
  </sheetData>
  <autoFilter ref="A9:Q309"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G315"/>
  <sheetViews>
    <sheetView topLeftCell="A7" zoomScale="90" zoomScaleNormal="90" workbookViewId="0">
      <pane xSplit="2" ySplit="3" topLeftCell="N10" activePane="bottomRight" state="frozen"/>
      <selection activeCell="A7" sqref="A7"/>
      <selection pane="topRight" activeCell="C7" sqref="C7"/>
      <selection pane="bottomLeft" activeCell="A10" sqref="A10"/>
      <selection pane="bottomRight" activeCell="O81" sqref="O81:P81"/>
    </sheetView>
  </sheetViews>
  <sheetFormatPr defaultColWidth="9.140625" defaultRowHeight="15"/>
  <cols>
    <col min="1" max="1" width="6.28515625" style="3" customWidth="1"/>
    <col min="2" max="2" width="31.85546875" style="3" customWidth="1"/>
    <col min="3" max="3" width="9.42578125" style="3" customWidth="1"/>
    <col min="4" max="4" width="8.42578125" style="3" customWidth="1"/>
    <col min="5" max="5" width="12.42578125" style="3" customWidth="1"/>
    <col min="6" max="6" width="8.85546875" style="3" customWidth="1"/>
    <col min="7" max="7" width="23.42578125" style="3" customWidth="1"/>
    <col min="8" max="8" width="9.5703125" style="3" customWidth="1"/>
    <col min="9" max="10" width="9.28515625" style="79" customWidth="1"/>
    <col min="11" max="12" width="10" style="79" customWidth="1"/>
    <col min="13" max="13" width="11.5703125" style="79" customWidth="1"/>
    <col min="14" max="14" width="9.28515625" style="79" bestFit="1" customWidth="1"/>
    <col min="15" max="15" width="12.140625" style="79" customWidth="1"/>
    <col min="16" max="16" width="13.140625" style="79" customWidth="1"/>
    <col min="17" max="17" width="10.7109375" style="79" bestFit="1" customWidth="1"/>
    <col min="18" max="18" width="11.42578125" style="3" customWidth="1"/>
    <col min="19" max="1021" width="9.140625" style="3"/>
    <col min="1022" max="16384" width="9.140625" style="1"/>
  </cols>
  <sheetData>
    <row r="1" spans="1:21" s="3" customFormat="1" ht="75.599999999999994" customHeight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31" t="s">
        <v>0</v>
      </c>
      <c r="P1" s="231"/>
      <c r="Q1" s="231"/>
    </row>
    <row r="2" spans="1:21" s="3" customForma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</row>
    <row r="3" spans="1:21" s="3" customFormat="1" ht="15" customHeight="1">
      <c r="A3" s="232" t="s">
        <v>1</v>
      </c>
      <c r="B3" s="232"/>
      <c r="C3" s="232"/>
      <c r="D3" s="232"/>
      <c r="E3" s="232"/>
      <c r="F3" s="232"/>
      <c r="G3" s="232"/>
      <c r="H3" s="232"/>
      <c r="I3" s="233"/>
      <c r="J3" s="233"/>
      <c r="K3" s="232"/>
      <c r="L3" s="232"/>
      <c r="M3" s="232"/>
      <c r="N3" s="232"/>
      <c r="O3" s="232"/>
      <c r="P3" s="232"/>
      <c r="Q3" s="232"/>
    </row>
    <row r="4" spans="1:21" s="3" customFormat="1">
      <c r="A4" s="234" t="s">
        <v>2</v>
      </c>
      <c r="B4" s="234"/>
      <c r="C4" s="234"/>
      <c r="D4" s="234"/>
      <c r="E4" s="234"/>
      <c r="F4" s="234"/>
      <c r="G4" s="234"/>
      <c r="H4" s="234"/>
      <c r="I4" s="235"/>
      <c r="J4" s="235"/>
      <c r="K4" s="234"/>
      <c r="L4" s="234"/>
      <c r="M4" s="234"/>
      <c r="N4" s="234"/>
      <c r="O4" s="234"/>
      <c r="P4" s="234"/>
      <c r="Q4" s="234"/>
    </row>
    <row r="5" spans="1:21" s="3" customFormat="1" ht="12.75" customHeight="1">
      <c r="A5" s="236" t="s">
        <v>3</v>
      </c>
      <c r="B5" s="236"/>
      <c r="C5" s="236"/>
      <c r="D5" s="236"/>
      <c r="E5" s="236"/>
      <c r="F5" s="236"/>
      <c r="G5" s="236"/>
      <c r="H5" s="236"/>
      <c r="I5" s="237"/>
      <c r="J5" s="237"/>
      <c r="K5" s="236"/>
      <c r="L5" s="236"/>
      <c r="M5" s="236"/>
      <c r="N5" s="236"/>
      <c r="O5" s="236"/>
      <c r="P5" s="236"/>
      <c r="Q5" s="236"/>
    </row>
    <row r="6" spans="1:21" s="3" customFormat="1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</row>
    <row r="7" spans="1:21" s="3" customFormat="1" ht="33" customHeight="1">
      <c r="A7" s="4" t="s">
        <v>4</v>
      </c>
      <c r="B7" s="238" t="s">
        <v>5</v>
      </c>
      <c r="C7" s="238"/>
      <c r="D7" s="238"/>
      <c r="E7" s="238"/>
      <c r="F7" s="238"/>
      <c r="G7" s="238"/>
      <c r="H7" s="239" t="s">
        <v>239</v>
      </c>
      <c r="I7" s="240"/>
      <c r="J7" s="240"/>
      <c r="K7" s="239"/>
      <c r="L7" s="239"/>
      <c r="M7" s="239"/>
      <c r="N7" s="241" t="s">
        <v>240</v>
      </c>
      <c r="O7" s="241"/>
      <c r="P7" s="241"/>
      <c r="Q7" s="241"/>
    </row>
    <row r="8" spans="1:21" s="3" customFormat="1" ht="107.25" customHeight="1">
      <c r="A8" s="5"/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14</v>
      </c>
      <c r="O8" s="8" t="s">
        <v>15</v>
      </c>
      <c r="P8" s="8" t="s">
        <v>16</v>
      </c>
      <c r="Q8" s="9" t="s">
        <v>17</v>
      </c>
    </row>
    <row r="9" spans="1:21" s="3" customFormat="1" ht="17.45" customHeight="1">
      <c r="A9" s="10">
        <v>1</v>
      </c>
      <c r="B9" s="10">
        <f t="shared" ref="B9:Q9" si="0">A9+1</f>
        <v>2</v>
      </c>
      <c r="C9" s="10">
        <f t="shared" si="0"/>
        <v>3</v>
      </c>
      <c r="D9" s="10">
        <f t="shared" si="0"/>
        <v>4</v>
      </c>
      <c r="E9" s="10">
        <f t="shared" si="0"/>
        <v>5</v>
      </c>
      <c r="F9" s="10">
        <f t="shared" si="0"/>
        <v>6</v>
      </c>
      <c r="G9" s="10">
        <f t="shared" si="0"/>
        <v>7</v>
      </c>
      <c r="H9" s="11">
        <f t="shared" si="0"/>
        <v>8</v>
      </c>
      <c r="I9" s="12">
        <f t="shared" si="0"/>
        <v>9</v>
      </c>
      <c r="J9" s="12">
        <f t="shared" si="0"/>
        <v>10</v>
      </c>
      <c r="K9" s="12">
        <f t="shared" si="0"/>
        <v>11</v>
      </c>
      <c r="L9" s="12">
        <f t="shared" si="0"/>
        <v>12</v>
      </c>
      <c r="M9" s="12">
        <f t="shared" si="0"/>
        <v>13</v>
      </c>
      <c r="N9" s="12">
        <f t="shared" si="0"/>
        <v>14</v>
      </c>
      <c r="O9" s="12">
        <f t="shared" si="0"/>
        <v>15</v>
      </c>
      <c r="P9" s="12">
        <f t="shared" si="0"/>
        <v>16</v>
      </c>
      <c r="Q9" s="12">
        <f t="shared" si="0"/>
        <v>17</v>
      </c>
    </row>
    <row r="10" spans="1:21" s="18" customFormat="1" ht="15" hidden="1" customHeight="1">
      <c r="A10" s="10">
        <v>1</v>
      </c>
      <c r="B10" s="13" t="s">
        <v>18</v>
      </c>
      <c r="C10" s="14" t="s">
        <v>19</v>
      </c>
      <c r="D10" s="15"/>
      <c r="E10" s="13" t="s">
        <v>20</v>
      </c>
      <c r="F10" s="16"/>
      <c r="G10" s="17" t="s">
        <v>21</v>
      </c>
      <c r="H10" s="80"/>
      <c r="I10" s="81"/>
      <c r="J10" s="81"/>
      <c r="K10" s="82"/>
      <c r="L10" s="82"/>
      <c r="M10" s="81"/>
      <c r="N10" s="83"/>
      <c r="O10" s="83"/>
      <c r="P10" s="83"/>
      <c r="Q10" s="84"/>
    </row>
    <row r="11" spans="1:21" s="18" customFormat="1" ht="17.45" customHeight="1">
      <c r="A11" s="10">
        <v>2</v>
      </c>
      <c r="B11" s="13" t="s">
        <v>18</v>
      </c>
      <c r="C11" s="14" t="s">
        <v>19</v>
      </c>
      <c r="D11" s="15"/>
      <c r="E11" s="13" t="s">
        <v>20</v>
      </c>
      <c r="F11" s="16"/>
      <c r="G11" s="19" t="s">
        <v>22</v>
      </c>
      <c r="H11" s="85"/>
      <c r="I11" s="86"/>
      <c r="J11" s="86"/>
      <c r="K11" s="86"/>
      <c r="L11" s="86"/>
      <c r="M11" s="87">
        <f>K11-L11</f>
        <v>0</v>
      </c>
      <c r="N11" s="86"/>
      <c r="O11" s="88"/>
      <c r="P11" s="89"/>
      <c r="Q11" s="90">
        <f>O11-P11</f>
        <v>0</v>
      </c>
      <c r="R11" s="20"/>
      <c r="S11" s="20"/>
      <c r="U11" s="20"/>
    </row>
    <row r="12" spans="1:21" s="3" customFormat="1" ht="15" hidden="1" customHeight="1">
      <c r="A12" s="10">
        <v>3</v>
      </c>
      <c r="B12" s="21" t="s">
        <v>23</v>
      </c>
      <c r="C12" s="14" t="s">
        <v>19</v>
      </c>
      <c r="D12" s="10"/>
      <c r="E12" s="21" t="s">
        <v>24</v>
      </c>
      <c r="F12" s="22"/>
      <c r="G12" s="19" t="s">
        <v>25</v>
      </c>
      <c r="H12" s="80"/>
      <c r="I12" s="84"/>
      <c r="J12" s="84"/>
      <c r="K12" s="84"/>
      <c r="L12" s="84"/>
      <c r="M12" s="84"/>
      <c r="N12" s="84"/>
      <c r="O12" s="91"/>
      <c r="P12" s="91"/>
      <c r="Q12" s="84"/>
    </row>
    <row r="13" spans="1:21" s="3" customFormat="1" ht="15" customHeight="1">
      <c r="A13" s="10">
        <v>4</v>
      </c>
      <c r="B13" s="21" t="s">
        <v>26</v>
      </c>
      <c r="C13" s="14" t="s">
        <v>19</v>
      </c>
      <c r="D13" s="10"/>
      <c r="E13" s="21" t="s">
        <v>24</v>
      </c>
      <c r="F13" s="23"/>
      <c r="G13" s="19" t="s">
        <v>22</v>
      </c>
      <c r="H13" s="92"/>
      <c r="I13" s="87"/>
      <c r="J13" s="87"/>
      <c r="K13" s="87"/>
      <c r="L13" s="87"/>
      <c r="M13" s="87">
        <f t="shared" ref="M13:M14" si="1">K13-L13</f>
        <v>0</v>
      </c>
      <c r="N13" s="87">
        <v>2</v>
      </c>
      <c r="O13" s="93">
        <v>2348.42</v>
      </c>
      <c r="P13" s="93">
        <v>2348.42</v>
      </c>
      <c r="Q13" s="90">
        <f t="shared" ref="Q13:Q14" si="2">O13-P13</f>
        <v>0</v>
      </c>
      <c r="R13" s="20"/>
      <c r="S13" s="20"/>
      <c r="U13" s="20"/>
    </row>
    <row r="14" spans="1:21" s="3" customFormat="1" ht="15" customHeight="1">
      <c r="A14" s="10">
        <v>5</v>
      </c>
      <c r="B14" s="21" t="s">
        <v>27</v>
      </c>
      <c r="C14" s="14" t="s">
        <v>19</v>
      </c>
      <c r="D14" s="10" t="s">
        <v>7</v>
      </c>
      <c r="E14" s="21" t="s">
        <v>24</v>
      </c>
      <c r="F14" s="23"/>
      <c r="G14" s="19" t="s">
        <v>22</v>
      </c>
      <c r="H14" s="92">
        <v>4</v>
      </c>
      <c r="I14" s="87"/>
      <c r="J14" s="87"/>
      <c r="K14" s="87"/>
      <c r="L14" s="87"/>
      <c r="M14" s="87">
        <f t="shared" si="1"/>
        <v>0</v>
      </c>
      <c r="N14" s="87"/>
      <c r="O14" s="93"/>
      <c r="P14" s="93"/>
      <c r="Q14" s="90">
        <f t="shared" si="2"/>
        <v>0</v>
      </c>
      <c r="R14" s="20"/>
      <c r="S14" s="20"/>
      <c r="U14" s="20"/>
    </row>
    <row r="15" spans="1:21" s="3" customFormat="1" ht="15" hidden="1" customHeight="1">
      <c r="A15" s="10">
        <v>6</v>
      </c>
      <c r="B15" s="21" t="s">
        <v>27</v>
      </c>
      <c r="C15" s="14" t="s">
        <v>19</v>
      </c>
      <c r="D15" s="10"/>
      <c r="E15" s="21" t="s">
        <v>24</v>
      </c>
      <c r="F15" s="23"/>
      <c r="G15" s="24" t="s">
        <v>25</v>
      </c>
      <c r="H15" s="80">
        <v>5</v>
      </c>
      <c r="I15" s="84"/>
      <c r="J15" s="84"/>
      <c r="K15" s="94"/>
      <c r="L15" s="94"/>
      <c r="M15" s="84"/>
      <c r="N15" s="84"/>
      <c r="O15" s="95"/>
      <c r="P15" s="95"/>
      <c r="Q15" s="84"/>
    </row>
    <row r="16" spans="1:21" s="3" customFormat="1" ht="15" hidden="1" customHeight="1">
      <c r="A16" s="10">
        <v>7</v>
      </c>
      <c r="B16" s="25" t="s">
        <v>28</v>
      </c>
      <c r="C16" s="14" t="s">
        <v>19</v>
      </c>
      <c r="D16" s="11"/>
      <c r="E16" s="21" t="s">
        <v>24</v>
      </c>
      <c r="F16" s="26"/>
      <c r="G16" s="27" t="s">
        <v>25</v>
      </c>
      <c r="H16" s="96"/>
      <c r="I16" s="84"/>
      <c r="J16" s="84"/>
      <c r="K16" s="84"/>
      <c r="L16" s="84"/>
      <c r="M16" s="84"/>
      <c r="N16" s="97"/>
      <c r="O16" s="98"/>
      <c r="P16" s="98"/>
      <c r="Q16" s="84"/>
      <c r="R16" s="18"/>
    </row>
    <row r="17" spans="1:1021" s="3" customFormat="1" ht="15" customHeight="1">
      <c r="A17" s="10"/>
      <c r="B17" s="25" t="s">
        <v>28</v>
      </c>
      <c r="C17" s="14"/>
      <c r="D17" s="11"/>
      <c r="E17" s="21"/>
      <c r="F17" s="26"/>
      <c r="G17" s="27" t="s">
        <v>22</v>
      </c>
      <c r="H17" s="96">
        <v>2</v>
      </c>
      <c r="I17" s="84"/>
      <c r="J17" s="84"/>
      <c r="K17" s="84"/>
      <c r="L17" s="84"/>
      <c r="M17" s="87">
        <f t="shared" ref="M17:M18" si="3">K17-L17</f>
        <v>0</v>
      </c>
      <c r="N17" s="97"/>
      <c r="O17" s="98"/>
      <c r="P17" s="98"/>
      <c r="Q17" s="90">
        <f t="shared" ref="Q17:Q18" si="4">O17-P17</f>
        <v>0</v>
      </c>
      <c r="R17" s="18"/>
    </row>
    <row r="18" spans="1:1021" ht="15" customHeight="1">
      <c r="A18" s="10">
        <v>8</v>
      </c>
      <c r="B18" s="28" t="s">
        <v>29</v>
      </c>
      <c r="C18" s="14" t="s">
        <v>19</v>
      </c>
      <c r="D18" s="10"/>
      <c r="E18" s="21" t="s">
        <v>24</v>
      </c>
      <c r="F18" s="23"/>
      <c r="G18" s="19" t="s">
        <v>22</v>
      </c>
      <c r="H18" s="92"/>
      <c r="I18" s="87"/>
      <c r="J18" s="87"/>
      <c r="K18" s="87"/>
      <c r="L18" s="87"/>
      <c r="M18" s="87">
        <f t="shared" si="3"/>
        <v>0</v>
      </c>
      <c r="N18" s="87">
        <v>1</v>
      </c>
      <c r="O18" s="99">
        <v>1636.41</v>
      </c>
      <c r="P18" s="99">
        <v>1636.41</v>
      </c>
      <c r="Q18" s="90">
        <f t="shared" si="4"/>
        <v>0</v>
      </c>
      <c r="R18" s="20"/>
      <c r="S18" s="20"/>
      <c r="T18" s="18"/>
      <c r="U18" s="2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</row>
    <row r="19" spans="1:1021" s="18" customFormat="1" ht="15" hidden="1" customHeight="1">
      <c r="A19" s="10">
        <v>9</v>
      </c>
      <c r="B19" s="21" t="s">
        <v>29</v>
      </c>
      <c r="C19" s="14" t="s">
        <v>19</v>
      </c>
      <c r="D19" s="10"/>
      <c r="E19" s="21" t="s">
        <v>24</v>
      </c>
      <c r="F19" s="23"/>
      <c r="G19" s="24" t="s">
        <v>25</v>
      </c>
      <c r="H19" s="80"/>
      <c r="I19" s="83"/>
      <c r="J19" s="83"/>
      <c r="K19" s="100"/>
      <c r="L19" s="100"/>
      <c r="M19" s="84"/>
      <c r="N19" s="83"/>
      <c r="O19" s="83"/>
      <c r="P19" s="83"/>
      <c r="Q19" s="84"/>
    </row>
    <row r="20" spans="1:1021" s="3" customFormat="1" ht="15" customHeight="1">
      <c r="A20" s="10">
        <v>10</v>
      </c>
      <c r="B20" s="21" t="s">
        <v>30</v>
      </c>
      <c r="C20" s="14" t="s">
        <v>19</v>
      </c>
      <c r="D20" s="10"/>
      <c r="E20" s="13" t="s">
        <v>24</v>
      </c>
      <c r="F20" s="23"/>
      <c r="G20" s="19" t="s">
        <v>22</v>
      </c>
      <c r="H20" s="92">
        <v>12</v>
      </c>
      <c r="I20" s="101">
        <v>1</v>
      </c>
      <c r="J20" s="101">
        <v>1</v>
      </c>
      <c r="K20" s="101">
        <v>434.4</v>
      </c>
      <c r="L20" s="101">
        <v>434.4</v>
      </c>
      <c r="M20" s="87">
        <f>K20-L20</f>
        <v>0</v>
      </c>
      <c r="N20" s="101">
        <v>6</v>
      </c>
      <c r="O20" s="102">
        <v>15006.17</v>
      </c>
      <c r="P20" s="102">
        <v>15006.17</v>
      </c>
      <c r="Q20" s="90">
        <f>O20-P20</f>
        <v>0</v>
      </c>
      <c r="R20" s="20"/>
      <c r="S20" s="20"/>
      <c r="U20" s="20"/>
    </row>
    <row r="21" spans="1:1021" ht="15" hidden="1" customHeight="1">
      <c r="A21" s="10">
        <v>11</v>
      </c>
      <c r="B21" s="21" t="s">
        <v>31</v>
      </c>
      <c r="C21" s="14" t="s">
        <v>19</v>
      </c>
      <c r="D21" s="10"/>
      <c r="E21" s="21" t="s">
        <v>32</v>
      </c>
      <c r="F21" s="23"/>
      <c r="G21" s="19" t="s">
        <v>33</v>
      </c>
      <c r="H21" s="80"/>
      <c r="I21" s="84"/>
      <c r="J21" s="84"/>
      <c r="K21" s="84"/>
      <c r="L21" s="84"/>
      <c r="M21" s="84"/>
      <c r="N21" s="84"/>
      <c r="O21" s="95"/>
      <c r="P21" s="95"/>
      <c r="Q21" s="84"/>
      <c r="R21" s="18"/>
    </row>
    <row r="22" spans="1:1021" ht="15" customHeight="1">
      <c r="A22" s="10">
        <v>12</v>
      </c>
      <c r="B22" s="21" t="s">
        <v>34</v>
      </c>
      <c r="C22" s="14" t="s">
        <v>19</v>
      </c>
      <c r="D22" s="10"/>
      <c r="E22" s="21" t="s">
        <v>32</v>
      </c>
      <c r="F22" s="23"/>
      <c r="G22" s="19" t="s">
        <v>22</v>
      </c>
      <c r="H22" s="92">
        <v>2</v>
      </c>
      <c r="I22" s="87"/>
      <c r="J22" s="87"/>
      <c r="K22" s="87"/>
      <c r="L22" s="87"/>
      <c r="M22" s="87">
        <f t="shared" ref="M22:M23" si="5">K22-L22</f>
        <v>0</v>
      </c>
      <c r="N22" s="87"/>
      <c r="O22" s="93"/>
      <c r="P22" s="93"/>
      <c r="Q22" s="90">
        <f t="shared" ref="Q22:Q23" si="6">O22-P22</f>
        <v>0</v>
      </c>
      <c r="R22" s="20"/>
      <c r="S22" s="20"/>
      <c r="U22" s="20"/>
    </row>
    <row r="23" spans="1:1021" ht="15" customHeight="1">
      <c r="A23" s="10">
        <v>13</v>
      </c>
      <c r="B23" s="21" t="s">
        <v>35</v>
      </c>
      <c r="C23" s="14" t="s">
        <v>19</v>
      </c>
      <c r="D23" s="10"/>
      <c r="E23" s="21" t="s">
        <v>36</v>
      </c>
      <c r="F23" s="23"/>
      <c r="G23" s="19" t="s">
        <v>22</v>
      </c>
      <c r="H23" s="92"/>
      <c r="I23" s="87"/>
      <c r="J23" s="87"/>
      <c r="K23" s="87"/>
      <c r="L23" s="87"/>
      <c r="M23" s="87">
        <f t="shared" si="5"/>
        <v>0</v>
      </c>
      <c r="N23" s="87"/>
      <c r="O23" s="93"/>
      <c r="P23" s="87"/>
      <c r="Q23" s="90">
        <f t="shared" si="6"/>
        <v>0</v>
      </c>
      <c r="R23" s="20"/>
      <c r="S23" s="20"/>
      <c r="U23" s="20"/>
    </row>
    <row r="24" spans="1:1021" ht="15" hidden="1" customHeight="1">
      <c r="A24" s="10">
        <v>14</v>
      </c>
      <c r="B24" s="21" t="s">
        <v>35</v>
      </c>
      <c r="C24" s="14" t="s">
        <v>19</v>
      </c>
      <c r="D24" s="10"/>
      <c r="E24" s="21" t="s">
        <v>36</v>
      </c>
      <c r="F24" s="23"/>
      <c r="G24" s="19" t="s">
        <v>33</v>
      </c>
      <c r="H24" s="80"/>
      <c r="I24" s="103"/>
      <c r="J24" s="103"/>
      <c r="K24" s="104"/>
      <c r="L24" s="104"/>
      <c r="M24" s="84"/>
      <c r="N24" s="84"/>
      <c r="O24" s="95"/>
      <c r="P24" s="95"/>
      <c r="Q24" s="84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</row>
    <row r="25" spans="1:1021" ht="15" customHeight="1">
      <c r="A25" s="10">
        <v>15</v>
      </c>
      <c r="B25" s="21" t="s">
        <v>37</v>
      </c>
      <c r="C25" s="14" t="s">
        <v>38</v>
      </c>
      <c r="D25" s="10"/>
      <c r="E25" s="21" t="s">
        <v>39</v>
      </c>
      <c r="F25" s="23"/>
      <c r="G25" s="19" t="s">
        <v>22</v>
      </c>
      <c r="H25" s="92">
        <v>8</v>
      </c>
      <c r="I25" s="101"/>
      <c r="J25" s="101"/>
      <c r="K25" s="101"/>
      <c r="L25" s="101"/>
      <c r="M25" s="87">
        <f>K25-L25</f>
        <v>0</v>
      </c>
      <c r="N25" s="101">
        <v>10</v>
      </c>
      <c r="O25" s="102">
        <f>21360.72+10038.23</f>
        <v>31398.95</v>
      </c>
      <c r="P25" s="102">
        <f>21360.72+10038.23</f>
        <v>31398.95</v>
      </c>
      <c r="Q25" s="90">
        <f>O25-P25</f>
        <v>0</v>
      </c>
      <c r="R25" s="20"/>
      <c r="S25" s="20"/>
      <c r="U25" s="20"/>
    </row>
    <row r="26" spans="1:1021" ht="15" hidden="1" customHeight="1">
      <c r="A26" s="10"/>
      <c r="B26" s="21" t="s">
        <v>251</v>
      </c>
      <c r="C26" s="14"/>
      <c r="D26" s="10"/>
      <c r="E26" s="21"/>
      <c r="F26" s="23"/>
      <c r="G26" s="19" t="s">
        <v>25</v>
      </c>
      <c r="H26" s="92">
        <v>1</v>
      </c>
      <c r="I26" s="101"/>
      <c r="J26" s="101"/>
      <c r="K26" s="101"/>
      <c r="L26" s="101"/>
      <c r="M26" s="87"/>
      <c r="N26" s="101"/>
      <c r="O26" s="102"/>
      <c r="P26" s="102"/>
      <c r="Q26" s="90"/>
      <c r="R26" s="20"/>
      <c r="S26" s="20"/>
      <c r="U26" s="20"/>
    </row>
    <row r="27" spans="1:1021" ht="15" hidden="1" customHeight="1">
      <c r="A27" s="10">
        <v>16</v>
      </c>
      <c r="B27" s="21" t="s">
        <v>37</v>
      </c>
      <c r="C27" s="14" t="s">
        <v>38</v>
      </c>
      <c r="D27" s="21"/>
      <c r="E27" s="21" t="s">
        <v>39</v>
      </c>
      <c r="F27" s="23"/>
      <c r="G27" s="24" t="s">
        <v>25</v>
      </c>
      <c r="H27" s="80">
        <v>1</v>
      </c>
      <c r="I27" s="82"/>
      <c r="J27" s="82"/>
      <c r="K27" s="100"/>
      <c r="L27" s="100"/>
      <c r="M27" s="84"/>
      <c r="N27" s="84"/>
      <c r="O27" s="95"/>
      <c r="P27" s="95"/>
      <c r="Q27" s="84"/>
      <c r="R27" s="18"/>
    </row>
    <row r="28" spans="1:1021" s="3" customFormat="1" ht="15" customHeight="1">
      <c r="A28" s="10">
        <v>17</v>
      </c>
      <c r="B28" s="21" t="s">
        <v>40</v>
      </c>
      <c r="C28" s="14" t="s">
        <v>19</v>
      </c>
      <c r="D28" s="10"/>
      <c r="E28" s="21" t="s">
        <v>41</v>
      </c>
      <c r="F28" s="23"/>
      <c r="G28" s="19" t="s">
        <v>22</v>
      </c>
      <c r="H28" s="92">
        <v>7</v>
      </c>
      <c r="I28" s="87"/>
      <c r="J28" s="87"/>
      <c r="K28" s="87"/>
      <c r="L28" s="87"/>
      <c r="M28" s="87">
        <f>K28-L28</f>
        <v>0</v>
      </c>
      <c r="N28" s="87"/>
      <c r="O28" s="93"/>
      <c r="P28" s="93"/>
      <c r="Q28" s="90">
        <f>O28-P28</f>
        <v>0</v>
      </c>
      <c r="R28" s="20"/>
      <c r="S28" s="20"/>
      <c r="U28" s="20"/>
    </row>
    <row r="29" spans="1:1021" ht="15" hidden="1" customHeight="1">
      <c r="A29" s="10">
        <v>18</v>
      </c>
      <c r="B29" s="29" t="s">
        <v>40</v>
      </c>
      <c r="C29" s="14" t="s">
        <v>19</v>
      </c>
      <c r="D29" s="10"/>
      <c r="E29" s="21" t="s">
        <v>41</v>
      </c>
      <c r="F29" s="22"/>
      <c r="G29" s="19" t="s">
        <v>33</v>
      </c>
      <c r="H29" s="80"/>
      <c r="I29" s="84"/>
      <c r="J29" s="84"/>
      <c r="K29" s="84"/>
      <c r="L29" s="84"/>
      <c r="M29" s="84"/>
      <c r="N29" s="84"/>
      <c r="O29" s="95"/>
      <c r="P29" s="95"/>
      <c r="Q29" s="84"/>
      <c r="R29" s="18"/>
    </row>
    <row r="30" spans="1:1021" ht="15" customHeight="1">
      <c r="A30" s="10">
        <v>19</v>
      </c>
      <c r="B30" s="21" t="s">
        <v>42</v>
      </c>
      <c r="C30" s="14" t="s">
        <v>19</v>
      </c>
      <c r="D30" s="10"/>
      <c r="E30" s="21" t="s">
        <v>43</v>
      </c>
      <c r="F30" s="30"/>
      <c r="G30" s="19" t="s">
        <v>22</v>
      </c>
      <c r="H30" s="92">
        <v>3</v>
      </c>
      <c r="I30" s="87"/>
      <c r="J30" s="87"/>
      <c r="K30" s="87"/>
      <c r="L30" s="87"/>
      <c r="M30" s="87">
        <f>K30-L30</f>
        <v>0</v>
      </c>
      <c r="N30" s="87">
        <v>2</v>
      </c>
      <c r="O30" s="99">
        <v>5044.8</v>
      </c>
      <c r="P30" s="99">
        <v>5044.8</v>
      </c>
      <c r="Q30" s="90">
        <f>O30-P30</f>
        <v>0</v>
      </c>
      <c r="R30" s="20"/>
      <c r="S30" s="20"/>
      <c r="U30" s="20"/>
    </row>
    <row r="31" spans="1:1021" ht="15" hidden="1" customHeight="1">
      <c r="A31" s="10">
        <v>20</v>
      </c>
      <c r="B31" s="21" t="s">
        <v>42</v>
      </c>
      <c r="C31" s="14" t="s">
        <v>19</v>
      </c>
      <c r="D31" s="10"/>
      <c r="E31" s="21" t="s">
        <v>43</v>
      </c>
      <c r="F31" s="30"/>
      <c r="G31" s="19" t="s">
        <v>44</v>
      </c>
      <c r="H31" s="80">
        <v>4</v>
      </c>
      <c r="I31" s="105"/>
      <c r="J31" s="105"/>
      <c r="K31" s="104"/>
      <c r="L31" s="106"/>
      <c r="M31" s="105"/>
      <c r="N31" s="107">
        <v>2</v>
      </c>
      <c r="O31" s="108">
        <v>7146.8</v>
      </c>
      <c r="P31" s="108">
        <v>7146.8</v>
      </c>
      <c r="Q31" s="107"/>
      <c r="R31" s="18"/>
    </row>
    <row r="32" spans="1:1021" ht="15" customHeight="1">
      <c r="A32" s="10">
        <v>21</v>
      </c>
      <c r="B32" s="21" t="s">
        <v>45</v>
      </c>
      <c r="C32" s="14" t="s">
        <v>19</v>
      </c>
      <c r="D32" s="21"/>
      <c r="E32" s="21" t="s">
        <v>46</v>
      </c>
      <c r="F32" s="23"/>
      <c r="G32" s="19" t="s">
        <v>22</v>
      </c>
      <c r="H32" s="92">
        <v>2</v>
      </c>
      <c r="I32" s="109"/>
      <c r="J32" s="109"/>
      <c r="K32" s="109"/>
      <c r="L32" s="109"/>
      <c r="M32" s="87">
        <f>K32-L32</f>
        <v>0</v>
      </c>
      <c r="N32" s="109">
        <v>7</v>
      </c>
      <c r="O32" s="109">
        <v>5946.79</v>
      </c>
      <c r="P32" s="109"/>
      <c r="Q32" s="90">
        <f>O32-P32</f>
        <v>5946.79</v>
      </c>
      <c r="R32" s="20"/>
      <c r="S32" s="20"/>
      <c r="U32" s="20"/>
    </row>
    <row r="33" spans="1:1021" ht="15" hidden="1" customHeight="1">
      <c r="A33" s="10">
        <v>22</v>
      </c>
      <c r="B33" s="21" t="s">
        <v>45</v>
      </c>
      <c r="C33" s="14" t="s">
        <v>19</v>
      </c>
      <c r="D33" s="21"/>
      <c r="E33" s="21" t="s">
        <v>46</v>
      </c>
      <c r="F33" s="31"/>
      <c r="G33" s="19" t="s">
        <v>47</v>
      </c>
      <c r="H33" s="80">
        <v>2</v>
      </c>
      <c r="I33" s="111"/>
      <c r="J33" s="111"/>
      <c r="K33" s="112"/>
      <c r="L33" s="112"/>
      <c r="M33" s="113"/>
      <c r="N33" s="111">
        <v>4</v>
      </c>
      <c r="O33" s="114">
        <v>630.6</v>
      </c>
      <c r="P33" s="114">
        <v>630.6</v>
      </c>
      <c r="Q33" s="115">
        <v>0</v>
      </c>
      <c r="R33" s="18"/>
    </row>
    <row r="34" spans="1:1021" ht="15" customHeight="1">
      <c r="A34" s="10">
        <v>23</v>
      </c>
      <c r="B34" s="21" t="s">
        <v>48</v>
      </c>
      <c r="C34" s="14" t="s">
        <v>19</v>
      </c>
      <c r="D34" s="10"/>
      <c r="E34" s="21" t="s">
        <v>24</v>
      </c>
      <c r="F34" s="23"/>
      <c r="G34" s="19" t="s">
        <v>22</v>
      </c>
      <c r="H34" s="92">
        <v>7</v>
      </c>
      <c r="I34" s="87"/>
      <c r="J34" s="87"/>
      <c r="K34" s="87"/>
      <c r="L34" s="87"/>
      <c r="M34" s="87">
        <f>K34-L34</f>
        <v>0</v>
      </c>
      <c r="N34" s="87"/>
      <c r="O34" s="99"/>
      <c r="P34" s="99"/>
      <c r="Q34" s="90">
        <f>O34-P34</f>
        <v>0</v>
      </c>
      <c r="R34" s="20"/>
      <c r="S34" s="20"/>
      <c r="U34" s="20"/>
    </row>
    <row r="35" spans="1:1021" ht="15" hidden="1" customHeight="1">
      <c r="A35" s="10">
        <v>24</v>
      </c>
      <c r="B35" s="21" t="s">
        <v>48</v>
      </c>
      <c r="C35" s="14" t="s">
        <v>19</v>
      </c>
      <c r="D35" s="10"/>
      <c r="E35" s="21" t="s">
        <v>24</v>
      </c>
      <c r="F35" s="22"/>
      <c r="G35" s="19" t="s">
        <v>25</v>
      </c>
      <c r="H35" s="80"/>
      <c r="I35" s="84"/>
      <c r="J35" s="84"/>
      <c r="K35" s="84"/>
      <c r="L35" s="84"/>
      <c r="M35" s="84"/>
      <c r="N35" s="84"/>
      <c r="O35" s="95"/>
      <c r="P35" s="95"/>
      <c r="Q35" s="84"/>
      <c r="R35" s="18"/>
    </row>
    <row r="36" spans="1:1021" ht="15" customHeight="1">
      <c r="A36" s="10">
        <v>25</v>
      </c>
      <c r="B36" s="21" t="s">
        <v>49</v>
      </c>
      <c r="C36" s="14" t="s">
        <v>38</v>
      </c>
      <c r="D36" s="10"/>
      <c r="E36" s="21" t="s">
        <v>24</v>
      </c>
      <c r="F36" s="23"/>
      <c r="G36" s="19" t="s">
        <v>22</v>
      </c>
      <c r="H36" s="116"/>
      <c r="I36" s="117"/>
      <c r="J36" s="117"/>
      <c r="K36" s="117"/>
      <c r="L36" s="117"/>
      <c r="M36" s="87">
        <f>K36-L36</f>
        <v>0</v>
      </c>
      <c r="N36" s="117"/>
      <c r="O36" s="118"/>
      <c r="P36" s="118"/>
      <c r="Q36" s="90">
        <f>O36-P36</f>
        <v>0</v>
      </c>
      <c r="R36" s="20"/>
      <c r="S36" s="20"/>
      <c r="U36" s="20"/>
    </row>
    <row r="37" spans="1:1021" ht="15" hidden="1" customHeight="1">
      <c r="A37" s="10">
        <v>26</v>
      </c>
      <c r="B37" s="21" t="s">
        <v>49</v>
      </c>
      <c r="C37" s="14" t="s">
        <v>38</v>
      </c>
      <c r="D37" s="10"/>
      <c r="E37" s="21" t="s">
        <v>24</v>
      </c>
      <c r="F37" s="22"/>
      <c r="G37" s="19" t="s">
        <v>25</v>
      </c>
      <c r="H37" s="80">
        <v>1</v>
      </c>
      <c r="I37" s="104"/>
      <c r="J37" s="104"/>
      <c r="K37" s="104"/>
      <c r="L37" s="104"/>
      <c r="M37" s="104"/>
      <c r="N37" s="104"/>
      <c r="O37" s="104"/>
      <c r="P37" s="104"/>
      <c r="Q37" s="104"/>
    </row>
    <row r="38" spans="1:1021" ht="15" hidden="1" customHeight="1">
      <c r="A38" s="10">
        <v>27</v>
      </c>
      <c r="B38" s="21" t="s">
        <v>50</v>
      </c>
      <c r="C38" s="14"/>
      <c r="D38" s="10"/>
      <c r="E38" s="21"/>
      <c r="F38" s="22"/>
      <c r="G38" s="19" t="s">
        <v>21</v>
      </c>
      <c r="H38" s="80"/>
      <c r="I38" s="104"/>
      <c r="J38" s="104"/>
      <c r="K38" s="104"/>
      <c r="L38" s="104"/>
      <c r="M38" s="104"/>
      <c r="N38" s="104"/>
      <c r="O38" s="104"/>
      <c r="P38" s="104"/>
      <c r="Q38" s="104"/>
    </row>
    <row r="39" spans="1:1021" ht="15" hidden="1" customHeight="1">
      <c r="A39" s="10">
        <v>28</v>
      </c>
      <c r="B39" s="21" t="s">
        <v>49</v>
      </c>
      <c r="C39" s="14" t="s">
        <v>38</v>
      </c>
      <c r="D39" s="10"/>
      <c r="E39" s="21" t="s">
        <v>24</v>
      </c>
      <c r="F39" s="22"/>
      <c r="G39" s="19" t="s">
        <v>21</v>
      </c>
      <c r="H39" s="80"/>
      <c r="I39" s="84"/>
      <c r="J39" s="84"/>
      <c r="K39" s="84"/>
      <c r="L39" s="84"/>
      <c r="M39" s="84"/>
      <c r="N39" s="84"/>
      <c r="O39" s="84"/>
      <c r="P39" s="84"/>
      <c r="Q39" s="84"/>
    </row>
    <row r="40" spans="1:1021" ht="15" hidden="1" customHeight="1">
      <c r="A40" s="10">
        <v>29</v>
      </c>
      <c r="B40" s="32" t="s">
        <v>51</v>
      </c>
      <c r="C40" s="14"/>
      <c r="D40" s="10"/>
      <c r="E40" s="21"/>
      <c r="F40" s="22"/>
      <c r="G40" s="19" t="s">
        <v>21</v>
      </c>
      <c r="H40" s="80">
        <v>2</v>
      </c>
      <c r="I40" s="81">
        <v>1</v>
      </c>
      <c r="J40" s="81">
        <v>1</v>
      </c>
      <c r="K40" s="120">
        <v>3453.2</v>
      </c>
      <c r="L40" s="120">
        <v>3453.2</v>
      </c>
      <c r="M40" s="115"/>
      <c r="N40" s="84"/>
      <c r="O40" s="84"/>
      <c r="P40" s="84"/>
      <c r="Q40" s="84"/>
    </row>
    <row r="41" spans="1:1021" ht="15" customHeight="1">
      <c r="A41" s="10">
        <v>30</v>
      </c>
      <c r="B41" s="21" t="s">
        <v>52</v>
      </c>
      <c r="C41" s="14" t="s">
        <v>19</v>
      </c>
      <c r="D41" s="10"/>
      <c r="E41" s="21" t="s">
        <v>24</v>
      </c>
      <c r="F41" s="22"/>
      <c r="G41" s="19" t="s">
        <v>22</v>
      </c>
      <c r="H41" s="92">
        <v>5</v>
      </c>
      <c r="I41" s="87"/>
      <c r="J41" s="87"/>
      <c r="K41" s="87"/>
      <c r="L41" s="87"/>
      <c r="M41" s="87">
        <f>K41-L41</f>
        <v>0</v>
      </c>
      <c r="N41" s="87"/>
      <c r="O41" s="99"/>
      <c r="P41" s="99"/>
      <c r="Q41" s="90">
        <f>O41-P41</f>
        <v>0</v>
      </c>
      <c r="R41" s="20"/>
      <c r="S41" s="20"/>
      <c r="U41" s="20"/>
    </row>
    <row r="42" spans="1:1021" ht="15" hidden="1" customHeight="1">
      <c r="A42" s="10">
        <v>31</v>
      </c>
      <c r="B42" s="21" t="s">
        <v>52</v>
      </c>
      <c r="C42" s="14"/>
      <c r="D42" s="10"/>
      <c r="E42" s="21" t="s">
        <v>24</v>
      </c>
      <c r="F42" s="22"/>
      <c r="G42" s="19" t="s">
        <v>25</v>
      </c>
      <c r="H42" s="80">
        <v>4</v>
      </c>
      <c r="I42" s="104"/>
      <c r="J42" s="104"/>
      <c r="K42" s="104"/>
      <c r="L42" s="104"/>
      <c r="M42" s="104"/>
      <c r="N42" s="104"/>
      <c r="O42" s="121"/>
      <c r="P42" s="121"/>
      <c r="Q42" s="104"/>
    </row>
    <row r="43" spans="1:1021" ht="15" customHeight="1">
      <c r="A43" s="10">
        <v>32</v>
      </c>
      <c r="B43" s="21" t="s">
        <v>53</v>
      </c>
      <c r="C43" s="14" t="s">
        <v>54</v>
      </c>
      <c r="D43" s="10"/>
      <c r="E43" s="21" t="s">
        <v>24</v>
      </c>
      <c r="F43" s="23"/>
      <c r="G43" s="19" t="s">
        <v>22</v>
      </c>
      <c r="H43" s="92">
        <v>18</v>
      </c>
      <c r="I43" s="87"/>
      <c r="J43" s="87"/>
      <c r="K43" s="87"/>
      <c r="L43" s="87"/>
      <c r="M43" s="87">
        <f>K43-L43</f>
        <v>0</v>
      </c>
      <c r="N43" s="87">
        <v>34</v>
      </c>
      <c r="O43" s="93">
        <f>17892.73+33682.56+32335.26</f>
        <v>83910.549999999988</v>
      </c>
      <c r="P43" s="93">
        <f>17892.73+33682.56+32335.26</f>
        <v>83910.549999999988</v>
      </c>
      <c r="Q43" s="90">
        <f>O43-P43</f>
        <v>0</v>
      </c>
      <c r="R43" s="20"/>
      <c r="S43" s="20"/>
      <c r="U43" s="20"/>
    </row>
    <row r="44" spans="1:1021" ht="15" hidden="1" customHeight="1">
      <c r="A44" s="10">
        <v>33</v>
      </c>
      <c r="B44" s="33" t="s">
        <v>53</v>
      </c>
      <c r="C44" s="14" t="s">
        <v>54</v>
      </c>
      <c r="D44" s="10"/>
      <c r="E44" s="21" t="s">
        <v>24</v>
      </c>
      <c r="F44" s="22"/>
      <c r="G44" s="19" t="s">
        <v>25</v>
      </c>
      <c r="H44" s="80"/>
      <c r="I44" s="84"/>
      <c r="J44" s="84"/>
      <c r="K44" s="84"/>
      <c r="L44" s="84"/>
      <c r="M44" s="84"/>
      <c r="N44" s="83"/>
      <c r="O44" s="122"/>
      <c r="P44" s="122"/>
      <c r="Q44" s="84"/>
      <c r="R44" s="18"/>
    </row>
    <row r="45" spans="1:1021" ht="15" customHeight="1">
      <c r="A45" s="10">
        <v>34</v>
      </c>
      <c r="B45" s="33" t="s">
        <v>55</v>
      </c>
      <c r="C45" s="14"/>
      <c r="D45" s="10"/>
      <c r="E45" s="21"/>
      <c r="F45" s="23"/>
      <c r="G45" s="19" t="s">
        <v>22</v>
      </c>
      <c r="H45" s="116"/>
      <c r="I45" s="117"/>
      <c r="J45" s="117"/>
      <c r="K45" s="117"/>
      <c r="L45" s="117"/>
      <c r="M45" s="87">
        <f t="shared" ref="M45:M46" si="7">K45-L45</f>
        <v>0</v>
      </c>
      <c r="N45" s="123"/>
      <c r="O45" s="124"/>
      <c r="P45" s="124"/>
      <c r="Q45" s="90">
        <f t="shared" ref="Q45:Q46" si="8">O45-P45</f>
        <v>0</v>
      </c>
      <c r="R45" s="20"/>
      <c r="S45" s="20"/>
      <c r="U45" s="20"/>
    </row>
    <row r="46" spans="1:1021" ht="15" customHeight="1">
      <c r="A46" s="10">
        <v>35</v>
      </c>
      <c r="B46" s="21" t="s">
        <v>56</v>
      </c>
      <c r="C46" s="14" t="s">
        <v>19</v>
      </c>
      <c r="D46" s="10"/>
      <c r="E46" s="21" t="s">
        <v>20</v>
      </c>
      <c r="F46" s="22"/>
      <c r="G46" s="19" t="s">
        <v>22</v>
      </c>
      <c r="H46" s="92">
        <v>8</v>
      </c>
      <c r="I46" s="87"/>
      <c r="J46" s="87"/>
      <c r="K46" s="90"/>
      <c r="L46" s="90"/>
      <c r="M46" s="87">
        <f t="shared" si="7"/>
        <v>0</v>
      </c>
      <c r="N46" s="87">
        <v>17</v>
      </c>
      <c r="O46" s="90">
        <v>39357.18</v>
      </c>
      <c r="P46" s="90">
        <v>39357.18</v>
      </c>
      <c r="Q46" s="90">
        <f t="shared" si="8"/>
        <v>0</v>
      </c>
      <c r="R46" s="20"/>
      <c r="S46" s="20"/>
      <c r="U46" s="20"/>
    </row>
    <row r="47" spans="1:1021" ht="15" hidden="1" customHeight="1">
      <c r="A47" s="10">
        <v>36</v>
      </c>
      <c r="B47" s="21" t="s">
        <v>56</v>
      </c>
      <c r="C47" s="14" t="s">
        <v>19</v>
      </c>
      <c r="D47" s="10"/>
      <c r="E47" s="21" t="s">
        <v>20</v>
      </c>
      <c r="F47" s="22"/>
      <c r="G47" s="19" t="s">
        <v>21</v>
      </c>
      <c r="H47" s="96">
        <v>1</v>
      </c>
      <c r="I47" s="125">
        <v>2</v>
      </c>
      <c r="J47" s="125">
        <v>2</v>
      </c>
      <c r="K47" s="126">
        <v>2774.64</v>
      </c>
      <c r="L47" s="126">
        <v>2774.64</v>
      </c>
      <c r="M47" s="127"/>
      <c r="N47" s="97"/>
      <c r="O47" s="128"/>
      <c r="P47" s="128"/>
      <c r="Q47" s="84"/>
      <c r="R47" s="18"/>
    </row>
    <row r="48" spans="1:1021" ht="15" customHeight="1">
      <c r="A48" s="10">
        <v>37</v>
      </c>
      <c r="B48" s="21" t="s">
        <v>57</v>
      </c>
      <c r="C48" s="14" t="s">
        <v>19</v>
      </c>
      <c r="D48" s="10"/>
      <c r="E48" s="21" t="s">
        <v>58</v>
      </c>
      <c r="F48" s="23"/>
      <c r="G48" s="19" t="s">
        <v>22</v>
      </c>
      <c r="H48" s="92">
        <v>7</v>
      </c>
      <c r="I48" s="87"/>
      <c r="J48" s="87"/>
      <c r="K48" s="87"/>
      <c r="L48" s="87"/>
      <c r="M48" s="87">
        <f>K48-L48</f>
        <v>0</v>
      </c>
      <c r="N48" s="87">
        <v>12</v>
      </c>
      <c r="O48" s="87">
        <v>19411.509999999998</v>
      </c>
      <c r="P48" s="87">
        <v>19411.509999999998</v>
      </c>
      <c r="Q48" s="90">
        <f>O48-P48</f>
        <v>0</v>
      </c>
      <c r="R48" s="20"/>
      <c r="S48" s="20"/>
      <c r="T48" s="18"/>
      <c r="U48" s="2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</row>
    <row r="49" spans="1:1021" ht="15" hidden="1" customHeight="1">
      <c r="A49" s="10">
        <v>38</v>
      </c>
      <c r="B49" s="21" t="s">
        <v>57</v>
      </c>
      <c r="C49" s="14"/>
      <c r="D49" s="10"/>
      <c r="E49" s="21"/>
      <c r="F49" s="22"/>
      <c r="G49" s="19" t="s">
        <v>25</v>
      </c>
      <c r="H49" s="80"/>
      <c r="I49" s="84"/>
      <c r="J49" s="84"/>
      <c r="K49" s="84"/>
      <c r="L49" s="84"/>
      <c r="M49" s="84"/>
      <c r="N49" s="83"/>
      <c r="O49" s="129"/>
      <c r="P49" s="129"/>
      <c r="Q49" s="84"/>
      <c r="R49" s="18"/>
    </row>
    <row r="50" spans="1:1021" ht="15" hidden="1" customHeight="1">
      <c r="A50" s="10">
        <v>39</v>
      </c>
      <c r="B50" s="21" t="s">
        <v>59</v>
      </c>
      <c r="C50" s="14"/>
      <c r="D50" s="10"/>
      <c r="E50" s="21"/>
      <c r="F50" s="22"/>
      <c r="G50" s="19" t="s">
        <v>21</v>
      </c>
      <c r="H50" s="80"/>
      <c r="I50" s="130"/>
      <c r="J50" s="130"/>
      <c r="K50" s="131"/>
      <c r="L50" s="131"/>
      <c r="M50" s="130"/>
      <c r="N50" s="132"/>
      <c r="O50" s="133"/>
      <c r="P50" s="133"/>
      <c r="Q50" s="132"/>
    </row>
    <row r="51" spans="1:1021" ht="15" customHeight="1">
      <c r="A51" s="10">
        <v>40</v>
      </c>
      <c r="B51" s="21" t="s">
        <v>60</v>
      </c>
      <c r="C51" s="14" t="s">
        <v>19</v>
      </c>
      <c r="D51" s="10"/>
      <c r="E51" s="21" t="s">
        <v>58</v>
      </c>
      <c r="F51" s="23"/>
      <c r="G51" s="19" t="s">
        <v>22</v>
      </c>
      <c r="H51" s="92">
        <v>5</v>
      </c>
      <c r="I51" s="87"/>
      <c r="J51" s="87"/>
      <c r="K51" s="87"/>
      <c r="L51" s="87"/>
      <c r="M51" s="87">
        <f>K51-L51</f>
        <v>0</v>
      </c>
      <c r="N51" s="87"/>
      <c r="O51" s="87"/>
      <c r="P51" s="87"/>
      <c r="Q51" s="90">
        <f>O51-P51</f>
        <v>0</v>
      </c>
      <c r="R51" s="20"/>
      <c r="S51" s="20"/>
      <c r="U51" s="20"/>
    </row>
    <row r="52" spans="1:1021" ht="15" hidden="1" customHeight="1">
      <c r="A52" s="10">
        <v>41</v>
      </c>
      <c r="B52" s="21" t="s">
        <v>60</v>
      </c>
      <c r="C52" s="14" t="s">
        <v>19</v>
      </c>
      <c r="D52" s="10"/>
      <c r="E52" s="21" t="s">
        <v>58</v>
      </c>
      <c r="F52" s="22"/>
      <c r="G52" s="19" t="s">
        <v>47</v>
      </c>
      <c r="H52" s="80">
        <v>1</v>
      </c>
      <c r="I52" s="134"/>
      <c r="J52" s="134"/>
      <c r="K52" s="135"/>
      <c r="L52" s="135"/>
      <c r="M52" s="134"/>
      <c r="N52" s="134"/>
      <c r="O52" s="136"/>
      <c r="P52" s="136"/>
      <c r="Q52" s="137"/>
    </row>
    <row r="53" spans="1:1021" ht="15" hidden="1" customHeight="1">
      <c r="A53" s="10"/>
      <c r="B53" s="21" t="s">
        <v>241</v>
      </c>
      <c r="C53" s="14"/>
      <c r="D53" s="10"/>
      <c r="E53" s="21"/>
      <c r="F53" s="22"/>
      <c r="G53" s="19" t="s">
        <v>25</v>
      </c>
      <c r="H53" s="80">
        <v>1</v>
      </c>
      <c r="I53" s="134"/>
      <c r="J53" s="134"/>
      <c r="K53" s="135"/>
      <c r="L53" s="135"/>
      <c r="M53" s="134"/>
      <c r="N53" s="134"/>
      <c r="O53" s="211"/>
      <c r="P53" s="136"/>
      <c r="Q53" s="137"/>
    </row>
    <row r="54" spans="1:1021" ht="15" hidden="1" customHeight="1">
      <c r="A54" s="10">
        <v>42</v>
      </c>
      <c r="B54" s="34" t="s">
        <v>60</v>
      </c>
      <c r="C54" s="14"/>
      <c r="D54" s="10"/>
      <c r="E54" s="21"/>
      <c r="F54" s="22"/>
      <c r="G54" s="19" t="s">
        <v>25</v>
      </c>
      <c r="H54" s="80">
        <v>1</v>
      </c>
      <c r="I54" s="83"/>
      <c r="J54" s="83"/>
      <c r="K54" s="94"/>
      <c r="L54" s="94"/>
      <c r="M54" s="84"/>
      <c r="N54" s="83"/>
      <c r="O54" s="122"/>
      <c r="P54" s="83"/>
      <c r="Q54" s="84"/>
    </row>
    <row r="55" spans="1:1021" ht="15" customHeight="1">
      <c r="A55" s="10">
        <v>43</v>
      </c>
      <c r="B55" s="21" t="s">
        <v>61</v>
      </c>
      <c r="C55" s="14"/>
      <c r="D55" s="10"/>
      <c r="E55" s="21"/>
      <c r="F55" s="22"/>
      <c r="G55" s="19" t="s">
        <v>22</v>
      </c>
      <c r="H55" s="92"/>
      <c r="I55" s="87"/>
      <c r="J55" s="87"/>
      <c r="K55" s="87"/>
      <c r="L55" s="87"/>
      <c r="M55" s="87">
        <f>K55-L55</f>
        <v>0</v>
      </c>
      <c r="N55" s="101"/>
      <c r="O55" s="102"/>
      <c r="P55" s="102"/>
      <c r="Q55" s="90">
        <f>O55-P55</f>
        <v>0</v>
      </c>
      <c r="R55" s="20"/>
      <c r="S55" s="20"/>
      <c r="U55" s="20"/>
    </row>
    <row r="56" spans="1:1021" s="18" customFormat="1" ht="15" hidden="1" customHeight="1">
      <c r="A56" s="10">
        <v>44</v>
      </c>
      <c r="B56" s="21" t="s">
        <v>61</v>
      </c>
      <c r="C56" s="14"/>
      <c r="D56" s="10"/>
      <c r="E56" s="35"/>
      <c r="F56" s="22"/>
      <c r="G56" s="19" t="s">
        <v>25</v>
      </c>
      <c r="H56" s="80"/>
      <c r="I56" s="104"/>
      <c r="J56" s="104"/>
      <c r="K56" s="104"/>
      <c r="L56" s="104"/>
      <c r="M56" s="104"/>
      <c r="N56" s="104"/>
      <c r="O56" s="121"/>
      <c r="P56" s="121"/>
      <c r="Q56" s="10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</row>
    <row r="57" spans="1:1021" s="18" customFormat="1" ht="15" customHeight="1">
      <c r="A57" s="10">
        <v>45</v>
      </c>
      <c r="B57" s="21" t="s">
        <v>62</v>
      </c>
      <c r="C57" s="14" t="s">
        <v>19</v>
      </c>
      <c r="D57" s="10"/>
      <c r="E57" s="35" t="s">
        <v>63</v>
      </c>
      <c r="F57" s="22"/>
      <c r="G57" s="19" t="s">
        <v>22</v>
      </c>
      <c r="H57" s="92">
        <v>9</v>
      </c>
      <c r="I57" s="87">
        <v>1</v>
      </c>
      <c r="J57" s="87">
        <v>1</v>
      </c>
      <c r="K57" s="87">
        <v>693.66</v>
      </c>
      <c r="L57" s="87">
        <v>693.66</v>
      </c>
      <c r="M57" s="87">
        <f>K57-L57</f>
        <v>0</v>
      </c>
      <c r="N57" s="87">
        <v>4</v>
      </c>
      <c r="O57" s="87">
        <v>10490.95</v>
      </c>
      <c r="P57" s="87">
        <v>10490.95</v>
      </c>
      <c r="Q57" s="90">
        <f>O57-P57</f>
        <v>0</v>
      </c>
      <c r="R57" s="20"/>
      <c r="S57" s="20"/>
      <c r="T57" s="3"/>
      <c r="U57" s="20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</row>
    <row r="58" spans="1:1021" ht="15" hidden="1" customHeight="1">
      <c r="A58" s="10">
        <v>46</v>
      </c>
      <c r="B58" s="21" t="s">
        <v>62</v>
      </c>
      <c r="C58" s="14" t="s">
        <v>19</v>
      </c>
      <c r="D58" s="10"/>
      <c r="E58" s="35" t="s">
        <v>63</v>
      </c>
      <c r="F58" s="22"/>
      <c r="G58" s="19" t="s">
        <v>25</v>
      </c>
      <c r="H58" s="80">
        <v>1</v>
      </c>
      <c r="I58" s="104"/>
      <c r="J58" s="104"/>
      <c r="K58" s="104"/>
      <c r="L58" s="104"/>
      <c r="M58" s="104"/>
      <c r="N58" s="104"/>
      <c r="O58" s="121"/>
      <c r="P58" s="121"/>
      <c r="Q58" s="104"/>
    </row>
    <row r="59" spans="1:1021" ht="15" customHeight="1">
      <c r="A59" s="10">
        <v>47</v>
      </c>
      <c r="B59" s="21" t="s">
        <v>64</v>
      </c>
      <c r="C59" s="14" t="s">
        <v>19</v>
      </c>
      <c r="D59" s="10"/>
      <c r="E59" s="21" t="s">
        <v>24</v>
      </c>
      <c r="F59" s="23"/>
      <c r="G59" s="19" t="s">
        <v>22</v>
      </c>
      <c r="H59" s="92"/>
      <c r="I59" s="87"/>
      <c r="J59" s="87"/>
      <c r="K59" s="87"/>
      <c r="L59" s="87"/>
      <c r="M59" s="87">
        <f t="shared" ref="M59:M60" si="9">K59-L59</f>
        <v>0</v>
      </c>
      <c r="N59" s="87">
        <v>4</v>
      </c>
      <c r="O59" s="93">
        <v>55454.89</v>
      </c>
      <c r="P59" s="93">
        <v>55454.89</v>
      </c>
      <c r="Q59" s="90">
        <f t="shared" ref="Q59:Q60" si="10">O59-P59</f>
        <v>0</v>
      </c>
      <c r="R59" s="20"/>
      <c r="S59" s="20"/>
      <c r="U59" s="20"/>
    </row>
    <row r="60" spans="1:1021" ht="15" customHeight="1">
      <c r="A60" s="10">
        <v>48</v>
      </c>
      <c r="B60" s="21" t="s">
        <v>65</v>
      </c>
      <c r="C60" s="14" t="s">
        <v>19</v>
      </c>
      <c r="D60" s="10"/>
      <c r="E60" s="21" t="s">
        <v>66</v>
      </c>
      <c r="F60" s="22"/>
      <c r="G60" s="19" t="s">
        <v>22</v>
      </c>
      <c r="H60" s="92">
        <v>27</v>
      </c>
      <c r="I60" s="101"/>
      <c r="J60" s="101"/>
      <c r="K60" s="101"/>
      <c r="L60" s="101"/>
      <c r="M60" s="87">
        <f t="shared" si="9"/>
        <v>0</v>
      </c>
      <c r="N60" s="101">
        <v>45</v>
      </c>
      <c r="O60" s="102">
        <f>4091.91+28497.82+58640.29</f>
        <v>91230.02</v>
      </c>
      <c r="P60" s="102">
        <f>4091.91+28497.82+58640.29</f>
        <v>91230.02</v>
      </c>
      <c r="Q60" s="90">
        <f t="shared" si="10"/>
        <v>0</v>
      </c>
      <c r="R60" s="20"/>
      <c r="S60" s="20"/>
      <c r="U60" s="20"/>
    </row>
    <row r="61" spans="1:1021" s="3" customFormat="1" ht="15" hidden="1" customHeight="1">
      <c r="A61" s="10">
        <v>49</v>
      </c>
      <c r="B61" s="21" t="s">
        <v>67</v>
      </c>
      <c r="C61" s="14"/>
      <c r="D61" s="10"/>
      <c r="E61" s="21"/>
      <c r="F61" s="22"/>
      <c r="G61" s="19" t="s">
        <v>25</v>
      </c>
      <c r="H61" s="80"/>
      <c r="I61" s="84"/>
      <c r="J61" s="84"/>
      <c r="K61" s="138"/>
      <c r="L61" s="138"/>
      <c r="M61" s="84"/>
      <c r="N61" s="84"/>
      <c r="O61" s="95"/>
      <c r="P61" s="84"/>
      <c r="Q61" s="84"/>
    </row>
    <row r="62" spans="1:1021" ht="15" customHeight="1">
      <c r="A62" s="10">
        <v>50</v>
      </c>
      <c r="B62" s="36" t="s">
        <v>68</v>
      </c>
      <c r="C62" s="14" t="s">
        <v>54</v>
      </c>
      <c r="D62" s="10" t="s">
        <v>69</v>
      </c>
      <c r="E62" s="21" t="s">
        <v>24</v>
      </c>
      <c r="F62" s="23"/>
      <c r="G62" s="19" t="s">
        <v>22</v>
      </c>
      <c r="H62" s="139"/>
      <c r="I62" s="140"/>
      <c r="J62" s="140"/>
      <c r="K62" s="140"/>
      <c r="L62" s="140"/>
      <c r="M62" s="87">
        <f>K62-L62</f>
        <v>0</v>
      </c>
      <c r="N62" s="140">
        <v>2</v>
      </c>
      <c r="O62" s="141">
        <v>10233.299999999999</v>
      </c>
      <c r="P62" s="141">
        <v>1404.9</v>
      </c>
      <c r="Q62" s="90">
        <f>O62-P62</f>
        <v>8828.4</v>
      </c>
      <c r="R62" s="20"/>
      <c r="S62" s="20"/>
      <c r="U62" s="20"/>
    </row>
    <row r="63" spans="1:1021" ht="15" hidden="1" customHeight="1">
      <c r="A63" s="10">
        <v>51</v>
      </c>
      <c r="B63" s="21" t="s">
        <v>68</v>
      </c>
      <c r="C63" s="14"/>
      <c r="D63" s="10"/>
      <c r="E63" s="21"/>
      <c r="F63" s="22"/>
      <c r="G63" s="19" t="s">
        <v>25</v>
      </c>
      <c r="H63" s="80"/>
      <c r="I63" s="84"/>
      <c r="J63" s="84"/>
      <c r="K63" s="84"/>
      <c r="L63" s="84"/>
      <c r="M63" s="84"/>
      <c r="N63" s="142"/>
      <c r="O63" s="142"/>
      <c r="P63" s="142"/>
      <c r="Q63" s="84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</row>
    <row r="64" spans="1:1021" ht="15" hidden="1" customHeight="1">
      <c r="A64" s="10">
        <v>52</v>
      </c>
      <c r="B64" s="21" t="s">
        <v>70</v>
      </c>
      <c r="C64" s="14"/>
      <c r="D64" s="10"/>
      <c r="E64" s="21"/>
      <c r="F64" s="22"/>
      <c r="G64" s="19" t="s">
        <v>21</v>
      </c>
      <c r="H64" s="80">
        <v>1</v>
      </c>
      <c r="I64" s="127">
        <v>1</v>
      </c>
      <c r="J64" s="127">
        <v>1</v>
      </c>
      <c r="K64" s="143">
        <v>3933.6</v>
      </c>
      <c r="L64" s="143">
        <v>3933.6</v>
      </c>
      <c r="M64" s="127"/>
      <c r="N64" s="84"/>
      <c r="O64" s="95"/>
      <c r="P64" s="95"/>
      <c r="Q64" s="84"/>
      <c r="R64" s="18"/>
    </row>
    <row r="65" spans="1:1021" ht="15" customHeight="1">
      <c r="A65" s="10">
        <v>53</v>
      </c>
      <c r="B65" s="21" t="s">
        <v>71</v>
      </c>
      <c r="C65" s="14" t="s">
        <v>19</v>
      </c>
      <c r="D65" s="10"/>
      <c r="E65" s="21" t="s">
        <v>20</v>
      </c>
      <c r="F65" s="23"/>
      <c r="G65" s="19" t="s">
        <v>22</v>
      </c>
      <c r="H65" s="92">
        <v>12</v>
      </c>
      <c r="I65" s="87"/>
      <c r="J65" s="87"/>
      <c r="K65" s="87"/>
      <c r="L65" s="87"/>
      <c r="M65" s="87">
        <f t="shared" ref="M65:M66" si="11">K65-L65</f>
        <v>0</v>
      </c>
      <c r="N65" s="87"/>
      <c r="O65" s="93"/>
      <c r="P65" s="93"/>
      <c r="Q65" s="90">
        <f t="shared" ref="Q65:Q66" si="12">O65-P65</f>
        <v>0</v>
      </c>
      <c r="R65" s="20"/>
      <c r="S65" s="20"/>
      <c r="U65" s="20"/>
    </row>
    <row r="66" spans="1:1021" ht="15" customHeight="1">
      <c r="A66" s="10">
        <v>54</v>
      </c>
      <c r="B66" s="21" t="s">
        <v>72</v>
      </c>
      <c r="C66" s="14" t="s">
        <v>19</v>
      </c>
      <c r="D66" s="10"/>
      <c r="E66" s="21" t="s">
        <v>24</v>
      </c>
      <c r="F66" s="22"/>
      <c r="G66" s="19" t="s">
        <v>22</v>
      </c>
      <c r="H66" s="92">
        <v>6</v>
      </c>
      <c r="I66" s="87"/>
      <c r="J66" s="87"/>
      <c r="K66" s="87"/>
      <c r="L66" s="87"/>
      <c r="M66" s="87">
        <f t="shared" si="11"/>
        <v>0</v>
      </c>
      <c r="N66" s="87"/>
      <c r="O66" s="93"/>
      <c r="P66" s="93"/>
      <c r="Q66" s="90">
        <f t="shared" si="12"/>
        <v>0</v>
      </c>
      <c r="R66" s="20"/>
      <c r="S66" s="20"/>
      <c r="U66" s="20"/>
    </row>
    <row r="67" spans="1:1021" ht="15" hidden="1" customHeight="1">
      <c r="A67" s="10"/>
      <c r="B67" s="21" t="s">
        <v>248</v>
      </c>
      <c r="C67" s="14"/>
      <c r="D67" s="10"/>
      <c r="E67" s="21"/>
      <c r="F67" s="22"/>
      <c r="G67" s="19" t="s">
        <v>25</v>
      </c>
      <c r="H67" s="92">
        <v>1</v>
      </c>
      <c r="I67" s="87"/>
      <c r="J67" s="87"/>
      <c r="K67" s="87"/>
      <c r="L67" s="87"/>
      <c r="M67" s="87"/>
      <c r="N67" s="87"/>
      <c r="O67" s="93"/>
      <c r="P67" s="93"/>
      <c r="Q67" s="90"/>
      <c r="R67" s="20"/>
      <c r="S67" s="20"/>
      <c r="U67" s="20"/>
    </row>
    <row r="68" spans="1:1021" s="3" customFormat="1" ht="15" hidden="1" customHeight="1">
      <c r="A68" s="10">
        <v>55</v>
      </c>
      <c r="B68" s="29" t="s">
        <v>72</v>
      </c>
      <c r="C68" s="14"/>
      <c r="D68" s="10"/>
      <c r="E68" s="21"/>
      <c r="F68" s="22"/>
      <c r="G68" s="19" t="s">
        <v>25</v>
      </c>
      <c r="H68" s="80"/>
      <c r="I68" s="104"/>
      <c r="J68" s="104"/>
      <c r="K68" s="104"/>
      <c r="L68" s="104"/>
      <c r="M68" s="104"/>
      <c r="N68" s="104"/>
      <c r="O68" s="121"/>
      <c r="P68" s="121"/>
      <c r="Q68" s="104"/>
    </row>
    <row r="69" spans="1:1021" ht="15" hidden="1" customHeight="1">
      <c r="A69" s="10">
        <v>56</v>
      </c>
      <c r="B69" s="21" t="s">
        <v>73</v>
      </c>
      <c r="C69" s="14"/>
      <c r="D69" s="10"/>
      <c r="E69" s="21"/>
      <c r="F69" s="23"/>
      <c r="G69" s="19" t="s">
        <v>25</v>
      </c>
      <c r="H69" s="96">
        <v>17</v>
      </c>
      <c r="I69" s="97"/>
      <c r="J69" s="97"/>
      <c r="K69" s="97"/>
      <c r="L69" s="97"/>
      <c r="M69" s="84"/>
      <c r="N69" s="97"/>
      <c r="O69" s="128"/>
      <c r="P69" s="128"/>
      <c r="Q69" s="13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</row>
    <row r="70" spans="1:1021" ht="15" customHeight="1">
      <c r="A70" s="10">
        <v>57</v>
      </c>
      <c r="B70" s="21" t="s">
        <v>74</v>
      </c>
      <c r="C70" s="14" t="s">
        <v>54</v>
      </c>
      <c r="D70" s="10"/>
      <c r="E70" s="21" t="s">
        <v>20</v>
      </c>
      <c r="F70" s="23"/>
      <c r="G70" s="19" t="s">
        <v>22</v>
      </c>
      <c r="H70" s="92">
        <v>4</v>
      </c>
      <c r="I70" s="87"/>
      <c r="J70" s="87"/>
      <c r="K70" s="87"/>
      <c r="L70" s="87"/>
      <c r="M70" s="87">
        <f>K70-L70</f>
        <v>0</v>
      </c>
      <c r="N70" s="87"/>
      <c r="O70" s="87"/>
      <c r="P70" s="87"/>
      <c r="Q70" s="90">
        <f>O70-P70</f>
        <v>0</v>
      </c>
      <c r="R70" s="20"/>
      <c r="S70" s="20"/>
      <c r="U70" s="20"/>
    </row>
    <row r="71" spans="1:1021" ht="15" hidden="1" customHeight="1">
      <c r="A71" s="10">
        <v>58</v>
      </c>
      <c r="B71" s="34" t="s">
        <v>74</v>
      </c>
      <c r="C71" s="14" t="s">
        <v>54</v>
      </c>
      <c r="D71" s="10"/>
      <c r="E71" s="21" t="s">
        <v>20</v>
      </c>
      <c r="F71" s="22"/>
      <c r="G71" s="19" t="s">
        <v>21</v>
      </c>
      <c r="H71" s="80"/>
      <c r="I71" s="115"/>
      <c r="J71" s="115"/>
      <c r="K71" s="120"/>
      <c r="L71" s="120"/>
      <c r="M71" s="115"/>
      <c r="N71" s="83"/>
      <c r="O71" s="122"/>
      <c r="P71" s="122"/>
      <c r="Q71" s="84"/>
      <c r="R71" s="18"/>
    </row>
    <row r="72" spans="1:1021" ht="15" customHeight="1">
      <c r="A72" s="10">
        <v>59</v>
      </c>
      <c r="B72" s="21" t="s">
        <v>75</v>
      </c>
      <c r="C72" s="14"/>
      <c r="D72" s="10"/>
      <c r="E72" s="21" t="s">
        <v>24</v>
      </c>
      <c r="F72" s="23"/>
      <c r="G72" s="19" t="s">
        <v>22</v>
      </c>
      <c r="H72" s="92"/>
      <c r="I72" s="101"/>
      <c r="J72" s="101"/>
      <c r="K72" s="101"/>
      <c r="L72" s="101"/>
      <c r="M72" s="87">
        <f>K72-L72</f>
        <v>0</v>
      </c>
      <c r="N72" s="101"/>
      <c r="O72" s="144"/>
      <c r="P72" s="144"/>
      <c r="Q72" s="90">
        <f>O72-P72</f>
        <v>0</v>
      </c>
      <c r="R72" s="20"/>
      <c r="S72" s="20"/>
      <c r="U72" s="20"/>
    </row>
    <row r="73" spans="1:1021" ht="15" hidden="1" customHeight="1">
      <c r="A73" s="10">
        <v>60</v>
      </c>
      <c r="B73" s="21" t="s">
        <v>75</v>
      </c>
      <c r="C73" s="14" t="s">
        <v>19</v>
      </c>
      <c r="D73" s="21"/>
      <c r="E73" s="21" t="s">
        <v>24</v>
      </c>
      <c r="F73" s="21"/>
      <c r="G73" s="19" t="s">
        <v>25</v>
      </c>
      <c r="H73" s="80"/>
      <c r="I73" s="84"/>
      <c r="J73" s="84"/>
      <c r="K73" s="94"/>
      <c r="L73" s="94"/>
      <c r="M73" s="84"/>
      <c r="N73" s="84"/>
      <c r="O73" s="95"/>
      <c r="P73" s="95"/>
      <c r="Q73" s="84"/>
      <c r="R73" s="18"/>
    </row>
    <row r="74" spans="1:1021" ht="15" customHeight="1">
      <c r="A74" s="10">
        <v>61</v>
      </c>
      <c r="B74" s="21" t="s">
        <v>76</v>
      </c>
      <c r="C74" s="14" t="s">
        <v>19</v>
      </c>
      <c r="D74" s="10"/>
      <c r="E74" s="21" t="s">
        <v>58</v>
      </c>
      <c r="F74" s="23"/>
      <c r="G74" s="19" t="s">
        <v>22</v>
      </c>
      <c r="H74" s="92">
        <v>5</v>
      </c>
      <c r="I74" s="87"/>
      <c r="J74" s="87"/>
      <c r="K74" s="87"/>
      <c r="L74" s="87"/>
      <c r="M74" s="87">
        <f>K74-L74</f>
        <v>0</v>
      </c>
      <c r="N74" s="109">
        <v>40</v>
      </c>
      <c r="O74" s="145">
        <f>26721.2+80048.76</f>
        <v>106769.95999999999</v>
      </c>
      <c r="P74" s="145">
        <f>26721.2+80048.76</f>
        <v>106769.95999999999</v>
      </c>
      <c r="Q74" s="90">
        <f>O74-P74</f>
        <v>0</v>
      </c>
      <c r="R74" s="20"/>
      <c r="S74" s="20"/>
      <c r="U74" s="20"/>
    </row>
    <row r="75" spans="1:1021" s="3" customFormat="1" ht="15" hidden="1" customHeight="1">
      <c r="A75" s="10">
        <v>62</v>
      </c>
      <c r="B75" s="37" t="s">
        <v>76</v>
      </c>
      <c r="C75" s="14" t="s">
        <v>19</v>
      </c>
      <c r="D75" s="10"/>
      <c r="E75" s="21" t="s">
        <v>58</v>
      </c>
      <c r="F75" s="22"/>
      <c r="G75" s="19" t="s">
        <v>47</v>
      </c>
      <c r="H75" s="80">
        <v>1</v>
      </c>
      <c r="I75" s="84"/>
      <c r="J75" s="84"/>
      <c r="K75" s="84"/>
      <c r="L75" s="84"/>
      <c r="M75" s="84"/>
      <c r="N75" s="82">
        <v>3</v>
      </c>
      <c r="O75" s="129">
        <v>6989.15</v>
      </c>
      <c r="P75" s="129">
        <v>6989.15</v>
      </c>
      <c r="Q75" s="84">
        <v>0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</row>
    <row r="76" spans="1:1021" ht="15" hidden="1" customHeight="1">
      <c r="A76" s="10">
        <v>63</v>
      </c>
      <c r="B76" s="21" t="s">
        <v>76</v>
      </c>
      <c r="C76" s="14" t="s">
        <v>19</v>
      </c>
      <c r="D76" s="10"/>
      <c r="E76" s="21" t="s">
        <v>58</v>
      </c>
      <c r="F76" s="22"/>
      <c r="G76" s="19" t="s">
        <v>25</v>
      </c>
      <c r="H76" s="80">
        <v>2</v>
      </c>
      <c r="I76" s="84"/>
      <c r="J76" s="84"/>
      <c r="K76" s="94"/>
      <c r="L76" s="94"/>
      <c r="M76" s="84"/>
      <c r="N76" s="84"/>
      <c r="O76" s="95"/>
      <c r="P76" s="95"/>
      <c r="Q76" s="84"/>
      <c r="R76" s="18"/>
    </row>
    <row r="77" spans="1:1021" ht="15" customHeight="1">
      <c r="A77" s="10">
        <v>64</v>
      </c>
      <c r="B77" s="21" t="s">
        <v>77</v>
      </c>
      <c r="C77" s="14" t="s">
        <v>19</v>
      </c>
      <c r="D77" s="10"/>
      <c r="E77" s="21" t="s">
        <v>78</v>
      </c>
      <c r="F77" s="23"/>
      <c r="G77" s="19" t="s">
        <v>22</v>
      </c>
      <c r="H77" s="92">
        <v>12</v>
      </c>
      <c r="I77" s="87"/>
      <c r="J77" s="87"/>
      <c r="K77" s="87"/>
      <c r="L77" s="87"/>
      <c r="M77" s="87">
        <f t="shared" ref="M77:M79" si="13">K77-L77</f>
        <v>0</v>
      </c>
      <c r="N77" s="146">
        <v>28</v>
      </c>
      <c r="O77" s="147">
        <f>21359.31+8251.48+52867.8</f>
        <v>82478.59</v>
      </c>
      <c r="P77" s="147">
        <f>21359.31+8251.48+52867.8</f>
        <v>82478.59</v>
      </c>
      <c r="Q77" s="90">
        <f t="shared" ref="Q77:Q79" si="14">O77-P77</f>
        <v>0</v>
      </c>
      <c r="R77" s="20"/>
      <c r="S77" s="20"/>
      <c r="U77" s="20"/>
    </row>
    <row r="78" spans="1:1021" ht="15" customHeight="1">
      <c r="A78" s="10">
        <v>65</v>
      </c>
      <c r="B78" s="21" t="s">
        <v>79</v>
      </c>
      <c r="C78" s="14"/>
      <c r="D78" s="10"/>
      <c r="E78" s="21"/>
      <c r="F78" s="23"/>
      <c r="G78" s="19" t="s">
        <v>22</v>
      </c>
      <c r="H78" s="92"/>
      <c r="I78" s="87"/>
      <c r="J78" s="87"/>
      <c r="K78" s="87"/>
      <c r="L78" s="87"/>
      <c r="M78" s="87">
        <f t="shared" si="13"/>
        <v>0</v>
      </c>
      <c r="N78" s="146"/>
      <c r="O78" s="146"/>
      <c r="P78" s="146"/>
      <c r="Q78" s="90">
        <f t="shared" si="14"/>
        <v>0</v>
      </c>
      <c r="R78" s="20"/>
      <c r="S78" s="20"/>
      <c r="U78" s="20"/>
    </row>
    <row r="79" spans="1:1021" s="3" customFormat="1" ht="15" customHeight="1">
      <c r="A79" s="10">
        <v>66</v>
      </c>
      <c r="B79" s="21" t="s">
        <v>80</v>
      </c>
      <c r="C79" s="14" t="s">
        <v>19</v>
      </c>
      <c r="D79" s="10"/>
      <c r="E79" s="21" t="s">
        <v>43</v>
      </c>
      <c r="F79" s="23"/>
      <c r="G79" s="19" t="s">
        <v>22</v>
      </c>
      <c r="H79" s="92">
        <v>3</v>
      </c>
      <c r="I79" s="87"/>
      <c r="J79" s="87"/>
      <c r="K79" s="87"/>
      <c r="L79" s="87"/>
      <c r="M79" s="87">
        <f t="shared" si="13"/>
        <v>0</v>
      </c>
      <c r="N79" s="146">
        <v>4</v>
      </c>
      <c r="O79" s="147">
        <v>4988.75</v>
      </c>
      <c r="P79" s="147">
        <v>4988.75</v>
      </c>
      <c r="Q79" s="90">
        <f t="shared" si="14"/>
        <v>0</v>
      </c>
      <c r="R79" s="20"/>
      <c r="S79" s="20"/>
      <c r="U79" s="20"/>
    </row>
    <row r="80" spans="1:1021" ht="15" hidden="1" customHeight="1">
      <c r="A80" s="10">
        <v>67</v>
      </c>
      <c r="B80" s="21" t="s">
        <v>80</v>
      </c>
      <c r="C80" s="14" t="s">
        <v>19</v>
      </c>
      <c r="D80" s="10"/>
      <c r="E80" s="21" t="s">
        <v>43</v>
      </c>
      <c r="F80" s="22"/>
      <c r="G80" s="19" t="s">
        <v>44</v>
      </c>
      <c r="H80" s="80">
        <v>1</v>
      </c>
      <c r="I80" s="105"/>
      <c r="J80" s="105"/>
      <c r="K80" s="104"/>
      <c r="L80" s="106"/>
      <c r="M80" s="105"/>
      <c r="N80" s="107">
        <v>1</v>
      </c>
      <c r="O80" s="108">
        <v>1618.54</v>
      </c>
      <c r="P80" s="108">
        <v>1618.54</v>
      </c>
      <c r="Q80" s="107"/>
      <c r="R80" s="18"/>
    </row>
    <row r="81" spans="1:21" s="3" customFormat="1" ht="15" customHeight="1">
      <c r="A81" s="10">
        <v>68</v>
      </c>
      <c r="B81" s="21" t="s">
        <v>81</v>
      </c>
      <c r="C81" s="14" t="s">
        <v>19</v>
      </c>
      <c r="D81" s="10"/>
      <c r="E81" s="21" t="s">
        <v>36</v>
      </c>
      <c r="F81" s="22"/>
      <c r="G81" s="19" t="s">
        <v>22</v>
      </c>
      <c r="H81" s="92">
        <v>5</v>
      </c>
      <c r="I81" s="87"/>
      <c r="J81" s="87"/>
      <c r="K81" s="87"/>
      <c r="L81" s="87"/>
      <c r="M81" s="87">
        <f t="shared" ref="M81:M83" si="15">K81-L81</f>
        <v>0</v>
      </c>
      <c r="N81" s="87">
        <v>9</v>
      </c>
      <c r="O81" s="93">
        <v>16279.48</v>
      </c>
      <c r="P81" s="93">
        <v>16279.48</v>
      </c>
      <c r="Q81" s="90">
        <f t="shared" ref="Q81:Q83" si="16">O81-P81</f>
        <v>0</v>
      </c>
      <c r="R81" s="20"/>
      <c r="S81" s="20"/>
      <c r="U81" s="20"/>
    </row>
    <row r="82" spans="1:21" s="3" customFormat="1" ht="15" customHeight="1">
      <c r="A82" s="10">
        <v>69</v>
      </c>
      <c r="B82" s="21" t="s">
        <v>82</v>
      </c>
      <c r="C82" s="14" t="s">
        <v>19</v>
      </c>
      <c r="D82" s="10"/>
      <c r="E82" s="21" t="s">
        <v>24</v>
      </c>
      <c r="F82" s="23"/>
      <c r="G82" s="19" t="s">
        <v>22</v>
      </c>
      <c r="H82" s="92">
        <v>2</v>
      </c>
      <c r="I82" s="87"/>
      <c r="J82" s="87"/>
      <c r="K82" s="90"/>
      <c r="L82" s="90"/>
      <c r="M82" s="87">
        <f t="shared" si="15"/>
        <v>0</v>
      </c>
      <c r="N82" s="87">
        <v>9</v>
      </c>
      <c r="O82" s="90">
        <v>12065.88</v>
      </c>
      <c r="P82" s="90">
        <v>12065.88</v>
      </c>
      <c r="Q82" s="90">
        <f t="shared" si="16"/>
        <v>0</v>
      </c>
      <c r="R82" s="20"/>
      <c r="S82" s="20"/>
      <c r="U82" s="20"/>
    </row>
    <row r="83" spans="1:21" s="3" customFormat="1" ht="15" customHeight="1">
      <c r="A83" s="10">
        <v>70</v>
      </c>
      <c r="B83" s="21" t="s">
        <v>83</v>
      </c>
      <c r="C83" s="14" t="s">
        <v>54</v>
      </c>
      <c r="D83" s="10" t="s">
        <v>69</v>
      </c>
      <c r="E83" s="21" t="s">
        <v>24</v>
      </c>
      <c r="F83" s="23"/>
      <c r="G83" s="19" t="s">
        <v>22</v>
      </c>
      <c r="H83" s="92">
        <v>7</v>
      </c>
      <c r="I83" s="87"/>
      <c r="J83" s="87"/>
      <c r="K83" s="87"/>
      <c r="L83" s="87"/>
      <c r="M83" s="87">
        <f t="shared" si="15"/>
        <v>0</v>
      </c>
      <c r="N83" s="87">
        <v>1</v>
      </c>
      <c r="O83" s="87">
        <v>9471.4599999999991</v>
      </c>
      <c r="P83" s="87">
        <v>9471.4599999999991</v>
      </c>
      <c r="Q83" s="90">
        <f t="shared" si="16"/>
        <v>0</v>
      </c>
      <c r="R83" s="20"/>
      <c r="S83" s="20"/>
      <c r="U83" s="20"/>
    </row>
    <row r="84" spans="1:21" s="3" customFormat="1" ht="15" hidden="1" customHeight="1">
      <c r="A84" s="10">
        <v>71</v>
      </c>
      <c r="B84" s="21" t="s">
        <v>83</v>
      </c>
      <c r="C84" s="14" t="s">
        <v>54</v>
      </c>
      <c r="D84" s="10" t="s">
        <v>69</v>
      </c>
      <c r="E84" s="21" t="s">
        <v>24</v>
      </c>
      <c r="F84" s="22"/>
      <c r="G84" s="19" t="s">
        <v>25</v>
      </c>
      <c r="H84" s="80">
        <v>1</v>
      </c>
      <c r="I84" s="84"/>
      <c r="J84" s="84"/>
      <c r="K84" s="94"/>
      <c r="L84" s="94"/>
      <c r="M84" s="84"/>
      <c r="N84" s="84"/>
      <c r="O84" s="95"/>
      <c r="P84" s="95"/>
      <c r="Q84" s="84"/>
    </row>
    <row r="85" spans="1:21" s="3" customFormat="1" ht="15" hidden="1" customHeight="1">
      <c r="A85" s="10">
        <v>72</v>
      </c>
      <c r="B85" s="29" t="s">
        <v>84</v>
      </c>
      <c r="C85" s="14" t="s">
        <v>19</v>
      </c>
      <c r="D85" s="10"/>
      <c r="E85" s="21" t="s">
        <v>85</v>
      </c>
      <c r="F85" s="22"/>
      <c r="G85" s="19" t="s">
        <v>47</v>
      </c>
      <c r="H85" s="80">
        <v>4</v>
      </c>
      <c r="I85" s="84"/>
      <c r="J85" s="84"/>
      <c r="K85" s="84"/>
      <c r="L85" s="84"/>
      <c r="M85" s="84"/>
      <c r="N85" s="84">
        <v>4</v>
      </c>
      <c r="O85" s="95">
        <v>16064.8</v>
      </c>
      <c r="P85" s="95">
        <v>16064.8</v>
      </c>
      <c r="Q85" s="84">
        <v>0</v>
      </c>
    </row>
    <row r="86" spans="1:21" s="3" customFormat="1" ht="15" customHeight="1">
      <c r="A86" s="10">
        <v>73</v>
      </c>
      <c r="B86" s="29" t="s">
        <v>84</v>
      </c>
      <c r="C86" s="14" t="s">
        <v>19</v>
      </c>
      <c r="D86" s="10"/>
      <c r="E86" s="21" t="s">
        <v>85</v>
      </c>
      <c r="F86" s="22"/>
      <c r="G86" s="19" t="s">
        <v>22</v>
      </c>
      <c r="H86" s="92">
        <v>24</v>
      </c>
      <c r="I86" s="87">
        <v>15</v>
      </c>
      <c r="J86" s="87">
        <v>15</v>
      </c>
      <c r="K86" s="87">
        <v>24383.45</v>
      </c>
      <c r="L86" s="87">
        <v>24383.45</v>
      </c>
      <c r="M86" s="87">
        <f t="shared" ref="M86:M87" si="17">K86-L86</f>
        <v>0</v>
      </c>
      <c r="N86" s="87">
        <v>9</v>
      </c>
      <c r="O86" s="87">
        <v>11082.75</v>
      </c>
      <c r="P86" s="87">
        <v>11082.75</v>
      </c>
      <c r="Q86" s="90">
        <f t="shared" ref="Q86:Q87" si="18">O86-P86</f>
        <v>0</v>
      </c>
      <c r="R86" s="20"/>
      <c r="S86" s="20"/>
      <c r="U86" s="20"/>
    </row>
    <row r="87" spans="1:21" s="3" customFormat="1" ht="15" customHeight="1">
      <c r="A87" s="10">
        <v>74</v>
      </c>
      <c r="B87" s="21" t="s">
        <v>86</v>
      </c>
      <c r="C87" s="14" t="s">
        <v>19</v>
      </c>
      <c r="D87" s="10"/>
      <c r="E87" s="21" t="s">
        <v>24</v>
      </c>
      <c r="F87" s="23"/>
      <c r="G87" s="19" t="s">
        <v>22</v>
      </c>
      <c r="H87" s="92">
        <v>4</v>
      </c>
      <c r="I87" s="87"/>
      <c r="J87" s="87"/>
      <c r="K87" s="90"/>
      <c r="L87" s="90"/>
      <c r="M87" s="87">
        <f t="shared" si="17"/>
        <v>0</v>
      </c>
      <c r="N87" s="87">
        <v>7</v>
      </c>
      <c r="O87" s="90">
        <v>50530.2</v>
      </c>
      <c r="P87" s="90">
        <v>50530.2</v>
      </c>
      <c r="Q87" s="90">
        <f t="shared" si="18"/>
        <v>0</v>
      </c>
      <c r="R87" s="20"/>
      <c r="S87" s="20"/>
      <c r="U87" s="20"/>
    </row>
    <row r="88" spans="1:21" s="3" customFormat="1" ht="15" hidden="1" customHeight="1">
      <c r="A88" s="10">
        <v>75</v>
      </c>
      <c r="B88" s="21" t="s">
        <v>87</v>
      </c>
      <c r="C88" s="14" t="s">
        <v>19</v>
      </c>
      <c r="D88" s="10"/>
      <c r="E88" s="21" t="s">
        <v>24</v>
      </c>
      <c r="F88" s="22" t="s">
        <v>88</v>
      </c>
      <c r="G88" s="19" t="s">
        <v>25</v>
      </c>
      <c r="H88" s="80"/>
      <c r="I88" s="104"/>
      <c r="J88" s="104"/>
      <c r="K88" s="104"/>
      <c r="L88" s="104"/>
      <c r="M88" s="104"/>
      <c r="N88" s="104"/>
      <c r="O88" s="104"/>
      <c r="P88" s="104"/>
      <c r="Q88" s="104"/>
      <c r="R88" s="18"/>
    </row>
    <row r="89" spans="1:21" s="3" customFormat="1" ht="15" hidden="1" customHeight="1">
      <c r="A89" s="10">
        <v>76</v>
      </c>
      <c r="B89" s="21" t="s">
        <v>89</v>
      </c>
      <c r="C89" s="14"/>
      <c r="D89" s="10"/>
      <c r="E89" s="21"/>
      <c r="F89" s="23"/>
      <c r="G89" s="19"/>
      <c r="H89" s="92"/>
      <c r="I89" s="87"/>
      <c r="J89" s="87"/>
      <c r="K89" s="87"/>
      <c r="L89" s="87"/>
      <c r="M89" s="87"/>
      <c r="N89" s="87"/>
      <c r="O89" s="93"/>
      <c r="P89" s="93"/>
      <c r="Q89" s="90"/>
    </row>
    <row r="90" spans="1:21" s="3" customFormat="1" ht="15" hidden="1" customHeight="1">
      <c r="A90" s="10">
        <v>77</v>
      </c>
      <c r="B90" s="21" t="s">
        <v>89</v>
      </c>
      <c r="C90" s="14"/>
      <c r="D90" s="10"/>
      <c r="E90" s="21"/>
      <c r="F90" s="23"/>
      <c r="G90" s="19" t="s">
        <v>25</v>
      </c>
      <c r="H90" s="92"/>
      <c r="I90" s="87"/>
      <c r="J90" s="87"/>
      <c r="K90" s="87"/>
      <c r="L90" s="87"/>
      <c r="M90" s="87"/>
      <c r="N90" s="87"/>
      <c r="O90" s="93"/>
      <c r="P90" s="93"/>
      <c r="Q90" s="90"/>
    </row>
    <row r="91" spans="1:21" s="3" customFormat="1" ht="15" customHeight="1">
      <c r="A91" s="10">
        <v>78</v>
      </c>
      <c r="B91" s="21" t="s">
        <v>90</v>
      </c>
      <c r="C91" s="14" t="s">
        <v>38</v>
      </c>
      <c r="D91" s="10"/>
      <c r="E91" s="21" t="s">
        <v>24</v>
      </c>
      <c r="F91" s="23"/>
      <c r="G91" s="19" t="s">
        <v>22</v>
      </c>
      <c r="H91" s="92">
        <v>8</v>
      </c>
      <c r="I91" s="87"/>
      <c r="J91" s="87"/>
      <c r="K91" s="87"/>
      <c r="L91" s="87"/>
      <c r="M91" s="87">
        <f t="shared" ref="M91:M92" si="19">K91-L91</f>
        <v>0</v>
      </c>
      <c r="N91" s="87">
        <v>5</v>
      </c>
      <c r="O91" s="93">
        <v>15251.49</v>
      </c>
      <c r="P91" s="93">
        <v>15251.49</v>
      </c>
      <c r="Q91" s="90">
        <f t="shared" ref="Q91:Q92" si="20">O91-P91</f>
        <v>0</v>
      </c>
      <c r="R91" s="20"/>
      <c r="S91" s="20"/>
      <c r="U91" s="20"/>
    </row>
    <row r="92" spans="1:21" s="3" customFormat="1" ht="15" customHeight="1">
      <c r="A92" s="10">
        <v>79</v>
      </c>
      <c r="B92" s="21" t="s">
        <v>91</v>
      </c>
      <c r="C92" s="14" t="s">
        <v>19</v>
      </c>
      <c r="D92" s="10"/>
      <c r="E92" s="21" t="s">
        <v>24</v>
      </c>
      <c r="F92" s="23"/>
      <c r="G92" s="19" t="s">
        <v>22</v>
      </c>
      <c r="H92" s="92">
        <v>2</v>
      </c>
      <c r="I92" s="87"/>
      <c r="J92" s="87"/>
      <c r="K92" s="87"/>
      <c r="L92" s="87"/>
      <c r="M92" s="87">
        <f t="shared" si="19"/>
        <v>0</v>
      </c>
      <c r="N92" s="87"/>
      <c r="O92" s="93"/>
      <c r="P92" s="93"/>
      <c r="Q92" s="90">
        <f t="shared" si="20"/>
        <v>0</v>
      </c>
      <c r="R92" s="20"/>
      <c r="S92" s="20"/>
      <c r="U92" s="20"/>
    </row>
    <row r="93" spans="1:21" s="3" customFormat="1" ht="15" hidden="1" customHeight="1">
      <c r="A93" s="10">
        <v>80</v>
      </c>
      <c r="B93" s="29" t="s">
        <v>91</v>
      </c>
      <c r="C93" s="14"/>
      <c r="D93" s="10"/>
      <c r="E93" s="21"/>
      <c r="F93" s="22"/>
      <c r="G93" s="19" t="s">
        <v>25</v>
      </c>
      <c r="H93" s="80"/>
      <c r="I93" s="84"/>
      <c r="J93" s="84"/>
      <c r="K93" s="84"/>
      <c r="L93" s="84"/>
      <c r="M93" s="84"/>
      <c r="N93" s="142"/>
      <c r="O93" s="148"/>
      <c r="P93" s="142"/>
      <c r="Q93" s="84"/>
    </row>
    <row r="94" spans="1:21" s="3" customFormat="1" ht="15" hidden="1" customHeight="1">
      <c r="A94" s="10">
        <v>81</v>
      </c>
      <c r="B94" s="29" t="s">
        <v>92</v>
      </c>
      <c r="C94" s="14"/>
      <c r="D94" s="10"/>
      <c r="E94" s="21"/>
      <c r="F94" s="22"/>
      <c r="G94" s="19" t="s">
        <v>25</v>
      </c>
      <c r="H94" s="80"/>
      <c r="I94" s="84"/>
      <c r="J94" s="84"/>
      <c r="K94" s="84"/>
      <c r="L94" s="84"/>
      <c r="M94" s="84"/>
      <c r="N94" s="142"/>
      <c r="O94" s="148"/>
      <c r="P94" s="148"/>
      <c r="Q94" s="84"/>
      <c r="R94" s="18"/>
    </row>
    <row r="95" spans="1:21" s="3" customFormat="1" ht="15" customHeight="1">
      <c r="A95" s="10">
        <v>82</v>
      </c>
      <c r="B95" s="21" t="s">
        <v>93</v>
      </c>
      <c r="C95" s="14" t="s">
        <v>19</v>
      </c>
      <c r="D95" s="10"/>
      <c r="E95" s="21" t="s">
        <v>24</v>
      </c>
      <c r="F95" s="23"/>
      <c r="G95" s="19" t="s">
        <v>22</v>
      </c>
      <c r="H95" s="92"/>
      <c r="I95" s="87"/>
      <c r="J95" s="87"/>
      <c r="K95" s="90"/>
      <c r="L95" s="90"/>
      <c r="M95" s="87">
        <f t="shared" ref="M95:M98" si="21">K95-L95</f>
        <v>0</v>
      </c>
      <c r="N95" s="87"/>
      <c r="O95" s="93"/>
      <c r="P95" s="93"/>
      <c r="Q95" s="90">
        <f t="shared" ref="Q95:Q98" si="22">O95-P95</f>
        <v>0</v>
      </c>
      <c r="R95" s="20"/>
      <c r="S95" s="20"/>
      <c r="U95" s="20"/>
    </row>
    <row r="96" spans="1:21" s="3" customFormat="1" ht="15" customHeight="1">
      <c r="A96" s="10">
        <v>83</v>
      </c>
      <c r="B96" s="21" t="s">
        <v>94</v>
      </c>
      <c r="C96" s="14" t="s">
        <v>19</v>
      </c>
      <c r="D96" s="10"/>
      <c r="E96" s="35" t="s">
        <v>78</v>
      </c>
      <c r="F96" s="23"/>
      <c r="G96" s="19" t="s">
        <v>22</v>
      </c>
      <c r="H96" s="92"/>
      <c r="I96" s="87"/>
      <c r="J96" s="87"/>
      <c r="K96" s="87"/>
      <c r="L96" s="87"/>
      <c r="M96" s="87">
        <f t="shared" si="21"/>
        <v>0</v>
      </c>
      <c r="N96" s="87"/>
      <c r="O96" s="93"/>
      <c r="P96" s="93"/>
      <c r="Q96" s="90">
        <f t="shared" si="22"/>
        <v>0</v>
      </c>
      <c r="R96" s="20"/>
      <c r="S96" s="20"/>
      <c r="U96" s="20"/>
    </row>
    <row r="97" spans="1:1021" s="3" customFormat="1" ht="15" customHeight="1">
      <c r="A97" s="10">
        <v>84</v>
      </c>
      <c r="B97" s="21" t="s">
        <v>95</v>
      </c>
      <c r="C97" s="14" t="s">
        <v>19</v>
      </c>
      <c r="D97" s="10"/>
      <c r="E97" s="35" t="s">
        <v>24</v>
      </c>
      <c r="F97" s="22"/>
      <c r="G97" s="19" t="s">
        <v>22</v>
      </c>
      <c r="H97" s="92"/>
      <c r="I97" s="87"/>
      <c r="J97" s="87"/>
      <c r="K97" s="87"/>
      <c r="L97" s="87"/>
      <c r="M97" s="87">
        <f t="shared" si="21"/>
        <v>0</v>
      </c>
      <c r="N97" s="87"/>
      <c r="O97" s="93"/>
      <c r="P97" s="93"/>
      <c r="Q97" s="90">
        <f t="shared" si="22"/>
        <v>0</v>
      </c>
      <c r="R97" s="20"/>
      <c r="S97" s="20"/>
      <c r="U97" s="20"/>
    </row>
    <row r="98" spans="1:1021" s="3" customFormat="1" ht="15" customHeight="1">
      <c r="A98" s="10">
        <v>85</v>
      </c>
      <c r="B98" s="21" t="s">
        <v>96</v>
      </c>
      <c r="C98" s="14" t="s">
        <v>19</v>
      </c>
      <c r="D98" s="10"/>
      <c r="E98" s="35" t="s">
        <v>24</v>
      </c>
      <c r="F98" s="23"/>
      <c r="G98" s="19" t="s">
        <v>22</v>
      </c>
      <c r="H98" s="92">
        <v>6</v>
      </c>
      <c r="I98" s="87">
        <v>3</v>
      </c>
      <c r="J98" s="87">
        <v>3</v>
      </c>
      <c r="K98" s="87">
        <v>4273.3599999999997</v>
      </c>
      <c r="L98" s="87">
        <v>4273.3599999999997</v>
      </c>
      <c r="M98" s="87">
        <f t="shared" si="21"/>
        <v>0</v>
      </c>
      <c r="N98" s="87">
        <v>5</v>
      </c>
      <c r="O98" s="93">
        <v>7877.75</v>
      </c>
      <c r="P98" s="93">
        <v>7877.75</v>
      </c>
      <c r="Q98" s="90">
        <f t="shared" si="22"/>
        <v>0</v>
      </c>
      <c r="R98" s="20"/>
      <c r="S98" s="20"/>
      <c r="U98" s="20"/>
    </row>
    <row r="99" spans="1:1021" s="3" customFormat="1" ht="15" hidden="1" customHeight="1">
      <c r="A99" s="10">
        <v>86</v>
      </c>
      <c r="B99" s="29" t="s">
        <v>97</v>
      </c>
      <c r="C99" s="14"/>
      <c r="D99" s="10"/>
      <c r="E99" s="21"/>
      <c r="F99" s="22"/>
      <c r="G99" s="19" t="s">
        <v>25</v>
      </c>
      <c r="H99" s="80">
        <v>2</v>
      </c>
      <c r="I99" s="84"/>
      <c r="J99" s="84"/>
      <c r="K99" s="138"/>
      <c r="L99" s="138"/>
      <c r="M99" s="84"/>
      <c r="N99" s="84"/>
      <c r="O99" s="95"/>
      <c r="P99" s="95"/>
      <c r="Q99" s="84"/>
    </row>
    <row r="100" spans="1:1021" s="3" customFormat="1" ht="15" customHeight="1">
      <c r="A100" s="10">
        <v>87</v>
      </c>
      <c r="B100" s="21" t="s">
        <v>98</v>
      </c>
      <c r="C100" s="14" t="s">
        <v>19</v>
      </c>
      <c r="D100" s="10"/>
      <c r="E100" s="21" t="s">
        <v>46</v>
      </c>
      <c r="F100" s="23"/>
      <c r="G100" s="19" t="s">
        <v>22</v>
      </c>
      <c r="H100" s="92">
        <v>2</v>
      </c>
      <c r="I100" s="87"/>
      <c r="J100" s="87"/>
      <c r="K100" s="87"/>
      <c r="L100" s="87"/>
      <c r="M100" s="87">
        <f t="shared" ref="M100:M101" si="23">K100-L100</f>
        <v>0</v>
      </c>
      <c r="N100" s="87">
        <v>3</v>
      </c>
      <c r="O100" s="93">
        <v>3225.52</v>
      </c>
      <c r="P100" s="93">
        <v>3225.52</v>
      </c>
      <c r="Q100" s="90">
        <f t="shared" ref="Q100:Q101" si="24">O100-P100</f>
        <v>0</v>
      </c>
      <c r="R100" s="20"/>
      <c r="S100" s="20"/>
      <c r="U100" s="20"/>
    </row>
    <row r="101" spans="1:1021" s="3" customFormat="1" ht="15" customHeight="1">
      <c r="A101" s="10">
        <v>88</v>
      </c>
      <c r="B101" s="21" t="s">
        <v>99</v>
      </c>
      <c r="C101" s="14" t="s">
        <v>19</v>
      </c>
      <c r="D101" s="10"/>
      <c r="E101" s="21" t="s">
        <v>20</v>
      </c>
      <c r="F101" s="23"/>
      <c r="G101" s="19" t="s">
        <v>22</v>
      </c>
      <c r="H101" s="116">
        <v>1</v>
      </c>
      <c r="I101" s="123"/>
      <c r="J101" s="123"/>
      <c r="K101" s="149"/>
      <c r="L101" s="149"/>
      <c r="M101" s="87">
        <f t="shared" si="23"/>
        <v>0</v>
      </c>
      <c r="N101" s="123">
        <v>22</v>
      </c>
      <c r="O101" s="124">
        <f>8395.23+2535.31+31117.14</f>
        <v>42047.68</v>
      </c>
      <c r="P101" s="124">
        <f>8395.23+2535.31+31117.14</f>
        <v>42047.68</v>
      </c>
      <c r="Q101" s="90">
        <f t="shared" si="24"/>
        <v>0</v>
      </c>
      <c r="R101" s="20"/>
      <c r="S101" s="20"/>
      <c r="U101" s="20"/>
    </row>
    <row r="102" spans="1:1021" s="3" customFormat="1" ht="15" hidden="1" customHeight="1">
      <c r="A102" s="10">
        <v>89</v>
      </c>
      <c r="B102" s="21" t="s">
        <v>99</v>
      </c>
      <c r="C102" s="14" t="s">
        <v>19</v>
      </c>
      <c r="D102" s="10"/>
      <c r="E102" s="21" t="s">
        <v>20</v>
      </c>
      <c r="F102" s="22"/>
      <c r="G102" s="19" t="s">
        <v>21</v>
      </c>
      <c r="H102" s="80">
        <v>1</v>
      </c>
      <c r="I102" s="115"/>
      <c r="J102" s="127"/>
      <c r="K102" s="143"/>
      <c r="L102" s="143"/>
      <c r="M102" s="127"/>
      <c r="N102" s="83"/>
      <c r="O102" s="83"/>
      <c r="P102" s="83"/>
      <c r="Q102" s="84"/>
    </row>
    <row r="103" spans="1:1021" s="3" customFormat="1" ht="15" hidden="1" customHeight="1">
      <c r="A103" s="10">
        <v>90</v>
      </c>
      <c r="B103" s="29" t="s">
        <v>99</v>
      </c>
      <c r="C103" s="14"/>
      <c r="D103" s="10"/>
      <c r="E103" s="21"/>
      <c r="F103" s="22"/>
      <c r="G103" s="19" t="s">
        <v>47</v>
      </c>
      <c r="H103" s="80"/>
      <c r="I103" s="84"/>
      <c r="J103" s="84"/>
      <c r="K103" s="84"/>
      <c r="L103" s="84"/>
      <c r="M103" s="84"/>
      <c r="N103" s="84"/>
      <c r="O103" s="95"/>
      <c r="P103" s="95"/>
      <c r="Q103" s="150"/>
    </row>
    <row r="104" spans="1:1021" s="3" customFormat="1" ht="15" customHeight="1">
      <c r="A104" s="10">
        <v>91</v>
      </c>
      <c r="B104" s="21" t="s">
        <v>100</v>
      </c>
      <c r="C104" s="14" t="s">
        <v>19</v>
      </c>
      <c r="D104" s="10"/>
      <c r="E104" s="21" t="s">
        <v>24</v>
      </c>
      <c r="F104" s="23"/>
      <c r="G104" s="19" t="s">
        <v>22</v>
      </c>
      <c r="H104" s="92"/>
      <c r="I104" s="87"/>
      <c r="J104" s="87"/>
      <c r="K104" s="90"/>
      <c r="L104" s="90"/>
      <c r="M104" s="87">
        <f t="shared" ref="M104:M105" si="25">K104-L104</f>
        <v>0</v>
      </c>
      <c r="N104" s="87"/>
      <c r="O104" s="93"/>
      <c r="P104" s="93"/>
      <c r="Q104" s="90">
        <f t="shared" ref="Q104:Q105" si="26">O104-P104</f>
        <v>0</v>
      </c>
      <c r="R104" s="20"/>
      <c r="S104" s="20"/>
      <c r="U104" s="20"/>
    </row>
    <row r="105" spans="1:1021" s="3" customFormat="1" ht="15" customHeight="1">
      <c r="A105" s="10">
        <v>92</v>
      </c>
      <c r="B105" s="29" t="s">
        <v>101</v>
      </c>
      <c r="C105" s="14" t="s">
        <v>19</v>
      </c>
      <c r="D105" s="10"/>
      <c r="E105" s="21" t="s">
        <v>24</v>
      </c>
      <c r="F105" s="23"/>
      <c r="G105" s="19" t="s">
        <v>22</v>
      </c>
      <c r="H105" s="92">
        <v>3</v>
      </c>
      <c r="I105" s="87"/>
      <c r="J105" s="87"/>
      <c r="K105" s="90"/>
      <c r="L105" s="90"/>
      <c r="M105" s="87">
        <f t="shared" si="25"/>
        <v>0</v>
      </c>
      <c r="N105" s="87">
        <v>6</v>
      </c>
      <c r="O105" s="93">
        <v>15134.98</v>
      </c>
      <c r="P105" s="93">
        <v>15134.98</v>
      </c>
      <c r="Q105" s="90">
        <f t="shared" si="26"/>
        <v>0</v>
      </c>
      <c r="R105" s="20"/>
      <c r="S105" s="20"/>
      <c r="U105" s="20"/>
    </row>
    <row r="106" spans="1:1021" s="3" customFormat="1" ht="15" hidden="1" customHeight="1">
      <c r="A106" s="10"/>
      <c r="B106" s="29" t="s">
        <v>249</v>
      </c>
      <c r="C106" s="14"/>
      <c r="D106" s="10"/>
      <c r="E106" s="21"/>
      <c r="F106" s="23"/>
      <c r="G106" s="19" t="s">
        <v>25</v>
      </c>
      <c r="H106" s="92">
        <v>1</v>
      </c>
      <c r="I106" s="87"/>
      <c r="J106" s="87"/>
      <c r="K106" s="90"/>
      <c r="L106" s="90"/>
      <c r="M106" s="87"/>
      <c r="N106" s="87"/>
      <c r="O106" s="93"/>
      <c r="P106" s="93"/>
      <c r="Q106" s="90"/>
      <c r="R106" s="20"/>
      <c r="S106" s="20"/>
      <c r="U106" s="20"/>
    </row>
    <row r="107" spans="1:1021" s="3" customFormat="1" ht="15" hidden="1" customHeight="1">
      <c r="A107" s="10">
        <v>93</v>
      </c>
      <c r="B107" s="29" t="s">
        <v>101</v>
      </c>
      <c r="C107" s="14" t="s">
        <v>19</v>
      </c>
      <c r="D107" s="10"/>
      <c r="E107" s="21" t="s">
        <v>24</v>
      </c>
      <c r="F107" s="22"/>
      <c r="G107" s="19" t="s">
        <v>25</v>
      </c>
      <c r="H107" s="80">
        <v>1</v>
      </c>
      <c r="I107" s="84"/>
      <c r="J107" s="84"/>
      <c r="K107" s="84"/>
      <c r="L107" s="84"/>
      <c r="M107" s="84"/>
      <c r="N107" s="84"/>
      <c r="O107" s="95"/>
      <c r="P107" s="95"/>
      <c r="Q107" s="84"/>
    </row>
    <row r="108" spans="1:1021" s="3" customFormat="1" ht="15" customHeight="1">
      <c r="A108" s="10">
        <v>94</v>
      </c>
      <c r="B108" s="29" t="s">
        <v>102</v>
      </c>
      <c r="C108" s="14"/>
      <c r="D108" s="10"/>
      <c r="E108" s="21"/>
      <c r="F108" s="22"/>
      <c r="G108" s="19" t="s">
        <v>22</v>
      </c>
      <c r="H108" s="92"/>
      <c r="I108" s="87"/>
      <c r="J108" s="87"/>
      <c r="K108" s="87"/>
      <c r="L108" s="87"/>
      <c r="M108" s="87">
        <f>K108-L108</f>
        <v>0</v>
      </c>
      <c r="N108" s="146"/>
      <c r="O108" s="146"/>
      <c r="P108" s="146"/>
      <c r="Q108" s="90">
        <f>O108-P108</f>
        <v>0</v>
      </c>
      <c r="R108" s="20"/>
      <c r="S108" s="20"/>
      <c r="U108" s="20"/>
    </row>
    <row r="109" spans="1:1021" s="3" customFormat="1" ht="15" hidden="1" customHeight="1">
      <c r="A109" s="10">
        <v>95</v>
      </c>
      <c r="B109" s="29" t="s">
        <v>103</v>
      </c>
      <c r="C109" s="14"/>
      <c r="D109" s="10"/>
      <c r="E109" s="21"/>
      <c r="F109" s="22"/>
      <c r="G109" s="19" t="s">
        <v>25</v>
      </c>
      <c r="H109" s="92"/>
      <c r="I109" s="87"/>
      <c r="J109" s="87"/>
      <c r="K109" s="87"/>
      <c r="L109" s="87"/>
      <c r="M109" s="87"/>
      <c r="N109" s="146"/>
      <c r="O109" s="147"/>
      <c r="P109" s="147"/>
      <c r="Q109" s="90"/>
      <c r="R109" s="18"/>
    </row>
    <row r="110" spans="1:1021" s="3" customFormat="1" ht="15" hidden="1" customHeight="1">
      <c r="A110" s="10">
        <v>96</v>
      </c>
      <c r="B110" s="21" t="s">
        <v>102</v>
      </c>
      <c r="C110" s="14"/>
      <c r="D110" s="10"/>
      <c r="E110" s="21"/>
      <c r="F110" s="22"/>
      <c r="G110" s="19" t="s">
        <v>25</v>
      </c>
      <c r="H110" s="80"/>
      <c r="I110" s="104"/>
      <c r="J110" s="104"/>
      <c r="K110" s="104"/>
      <c r="L110" s="104"/>
      <c r="M110" s="104"/>
      <c r="N110" s="104"/>
      <c r="O110" s="121"/>
      <c r="P110" s="121"/>
      <c r="Q110" s="104"/>
    </row>
    <row r="111" spans="1:1021" s="18" customFormat="1" ht="15" customHeight="1">
      <c r="A111" s="10">
        <v>97</v>
      </c>
      <c r="B111" s="36" t="s">
        <v>104</v>
      </c>
      <c r="C111" s="14"/>
      <c r="D111" s="38"/>
      <c r="E111" s="21"/>
      <c r="F111" s="23"/>
      <c r="G111" s="19" t="s">
        <v>22</v>
      </c>
      <c r="H111" s="151">
        <v>4</v>
      </c>
      <c r="I111" s="146">
        <v>3</v>
      </c>
      <c r="J111" s="146">
        <v>3</v>
      </c>
      <c r="K111" s="146">
        <v>8911.8700000000008</v>
      </c>
      <c r="L111" s="146"/>
      <c r="M111" s="87">
        <f>K111-L111</f>
        <v>8911.8700000000008</v>
      </c>
      <c r="N111" s="146">
        <v>3</v>
      </c>
      <c r="O111" s="156">
        <v>7168.2</v>
      </c>
      <c r="P111" s="156"/>
      <c r="Q111" s="90">
        <f>O111-P111</f>
        <v>7168.2</v>
      </c>
      <c r="R111" s="20"/>
      <c r="S111" s="20"/>
      <c r="T111" s="3"/>
      <c r="U111" s="20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</row>
    <row r="112" spans="1:1021" s="18" customFormat="1" ht="15" hidden="1" customHeight="1">
      <c r="A112" s="10"/>
      <c r="B112" s="36" t="s">
        <v>252</v>
      </c>
      <c r="C112" s="14"/>
      <c r="D112" s="38"/>
      <c r="E112" s="21"/>
      <c r="F112" s="23"/>
      <c r="G112" s="19" t="s">
        <v>25</v>
      </c>
      <c r="H112" s="151">
        <v>1</v>
      </c>
      <c r="I112" s="146"/>
      <c r="J112" s="146"/>
      <c r="K112" s="146"/>
      <c r="L112" s="146"/>
      <c r="M112" s="87"/>
      <c r="N112" s="146"/>
      <c r="O112" s="147"/>
      <c r="P112" s="147"/>
      <c r="Q112" s="90"/>
      <c r="R112" s="20"/>
      <c r="S112" s="20"/>
      <c r="T112" s="3"/>
      <c r="U112" s="20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</row>
    <row r="113" spans="1:1021" s="3" customFormat="1" ht="15" hidden="1" customHeight="1">
      <c r="A113" s="10">
        <v>98</v>
      </c>
      <c r="B113" s="21" t="s">
        <v>104</v>
      </c>
      <c r="C113" s="14"/>
      <c r="D113" s="10"/>
      <c r="E113" s="21"/>
      <c r="F113" s="22"/>
      <c r="G113" s="19" t="s">
        <v>25</v>
      </c>
      <c r="H113" s="80">
        <v>3</v>
      </c>
      <c r="I113" s="84"/>
      <c r="J113" s="84"/>
      <c r="K113" s="138"/>
      <c r="L113" s="138"/>
      <c r="M113" s="84"/>
      <c r="N113" s="84"/>
      <c r="O113" s="95"/>
      <c r="P113" s="95"/>
      <c r="Q113" s="138"/>
      <c r="R113" s="18"/>
    </row>
    <row r="114" spans="1:1021" s="3" customFormat="1" ht="15" customHeight="1">
      <c r="A114" s="10">
        <v>99</v>
      </c>
      <c r="B114" s="21" t="s">
        <v>105</v>
      </c>
      <c r="C114" s="14" t="s">
        <v>19</v>
      </c>
      <c r="D114" s="10"/>
      <c r="E114" s="21" t="s">
        <v>24</v>
      </c>
      <c r="F114" s="22"/>
      <c r="G114" s="19" t="s">
        <v>22</v>
      </c>
      <c r="H114" s="92">
        <v>7</v>
      </c>
      <c r="I114" s="87">
        <v>1</v>
      </c>
      <c r="J114" s="87">
        <v>1</v>
      </c>
      <c r="K114" s="90">
        <v>658.6</v>
      </c>
      <c r="L114" s="90">
        <v>658.6</v>
      </c>
      <c r="M114" s="87">
        <f>K114-L114</f>
        <v>0</v>
      </c>
      <c r="N114" s="87">
        <v>1</v>
      </c>
      <c r="O114" s="93">
        <f>1544.9+22569.27+2678.29+37279.22</f>
        <v>64071.680000000008</v>
      </c>
      <c r="P114" s="93">
        <f>1544.9+22569.27+2678.29+37279.22</f>
        <v>64071.680000000008</v>
      </c>
      <c r="Q114" s="90">
        <f>O114-P114</f>
        <v>0</v>
      </c>
      <c r="R114" s="20"/>
      <c r="S114" s="20"/>
      <c r="U114" s="20"/>
    </row>
    <row r="115" spans="1:1021" s="3" customFormat="1" ht="15" hidden="1" customHeight="1">
      <c r="A115" s="10">
        <v>100</v>
      </c>
      <c r="B115" s="21" t="s">
        <v>105</v>
      </c>
      <c r="C115" s="14" t="s">
        <v>19</v>
      </c>
      <c r="D115" s="10"/>
      <c r="E115" s="21" t="s">
        <v>24</v>
      </c>
      <c r="F115" s="22"/>
      <c r="G115" s="19" t="s">
        <v>25</v>
      </c>
      <c r="H115" s="80"/>
      <c r="I115" s="104"/>
      <c r="J115" s="104"/>
      <c r="K115" s="104"/>
      <c r="L115" s="104"/>
      <c r="M115" s="104"/>
      <c r="N115" s="104"/>
      <c r="O115" s="121"/>
      <c r="P115" s="121"/>
      <c r="Q115" s="104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</row>
    <row r="116" spans="1:1021" s="3" customFormat="1" ht="15" customHeight="1">
      <c r="A116" s="10">
        <v>101</v>
      </c>
      <c r="B116" s="21" t="s">
        <v>106</v>
      </c>
      <c r="C116" s="14" t="s">
        <v>19</v>
      </c>
      <c r="D116" s="10"/>
      <c r="E116" s="21" t="s">
        <v>24</v>
      </c>
      <c r="F116" s="23"/>
      <c r="G116" s="19" t="s">
        <v>22</v>
      </c>
      <c r="H116" s="92">
        <v>4</v>
      </c>
      <c r="I116" s="87"/>
      <c r="J116" s="87"/>
      <c r="K116" s="87"/>
      <c r="L116" s="87"/>
      <c r="M116" s="87">
        <f>K116-L116</f>
        <v>0</v>
      </c>
      <c r="N116" s="87">
        <v>1</v>
      </c>
      <c r="O116" s="93">
        <v>1036.96</v>
      </c>
      <c r="P116" s="93">
        <v>1036.96</v>
      </c>
      <c r="Q116" s="90">
        <f>O116-P116</f>
        <v>0</v>
      </c>
      <c r="R116" s="20"/>
      <c r="S116" s="20"/>
      <c r="U116" s="20"/>
    </row>
    <row r="117" spans="1:1021" s="3" customFormat="1" ht="15" hidden="1" customHeight="1">
      <c r="A117" s="10">
        <v>102</v>
      </c>
      <c r="B117" s="21" t="s">
        <v>107</v>
      </c>
      <c r="C117" s="14" t="s">
        <v>19</v>
      </c>
      <c r="D117" s="10"/>
      <c r="E117" s="21" t="s">
        <v>24</v>
      </c>
      <c r="F117" s="22"/>
      <c r="G117" s="19" t="s">
        <v>25</v>
      </c>
      <c r="H117" s="96"/>
      <c r="I117" s="97"/>
      <c r="J117" s="97"/>
      <c r="K117" s="97"/>
      <c r="L117" s="97"/>
      <c r="M117" s="84"/>
      <c r="N117" s="97"/>
      <c r="O117" s="128"/>
      <c r="P117" s="128"/>
      <c r="Q117" s="84"/>
      <c r="R117" s="18"/>
    </row>
    <row r="118" spans="1:1021" s="3" customFormat="1" ht="15" customHeight="1">
      <c r="A118" s="10">
        <v>103</v>
      </c>
      <c r="B118" s="21" t="s">
        <v>108</v>
      </c>
      <c r="C118" s="14" t="s">
        <v>19</v>
      </c>
      <c r="D118" s="10"/>
      <c r="E118" s="21" t="s">
        <v>20</v>
      </c>
      <c r="F118" s="23"/>
      <c r="G118" s="19" t="s">
        <v>22</v>
      </c>
      <c r="H118" s="92">
        <v>5</v>
      </c>
      <c r="I118" s="87"/>
      <c r="J118" s="87"/>
      <c r="K118" s="87"/>
      <c r="L118" s="87"/>
      <c r="M118" s="87">
        <f>K118-L118</f>
        <v>0</v>
      </c>
      <c r="N118" s="87"/>
      <c r="O118" s="87"/>
      <c r="P118" s="87"/>
      <c r="Q118" s="90">
        <f>O118-P118</f>
        <v>0</v>
      </c>
      <c r="R118" s="20"/>
      <c r="S118" s="20"/>
      <c r="U118" s="20"/>
    </row>
    <row r="119" spans="1:1021" s="3" customFormat="1" ht="15" hidden="1" customHeight="1">
      <c r="A119" s="10">
        <v>104</v>
      </c>
      <c r="B119" s="21" t="s">
        <v>108</v>
      </c>
      <c r="C119" s="14" t="s">
        <v>19</v>
      </c>
      <c r="D119" s="21"/>
      <c r="E119" s="21" t="s">
        <v>20</v>
      </c>
      <c r="F119" s="39"/>
      <c r="G119" s="19" t="s">
        <v>21</v>
      </c>
      <c r="H119" s="96">
        <v>2</v>
      </c>
      <c r="I119" s="152">
        <v>2</v>
      </c>
      <c r="J119" s="152">
        <v>2</v>
      </c>
      <c r="K119" s="153">
        <v>2152</v>
      </c>
      <c r="L119" s="153">
        <v>2152</v>
      </c>
      <c r="M119" s="115"/>
      <c r="N119" s="84"/>
      <c r="O119" s="95"/>
      <c r="P119" s="95"/>
      <c r="Q119" s="84"/>
      <c r="R119" s="18"/>
    </row>
    <row r="120" spans="1:1021" s="3" customFormat="1" ht="15" customHeight="1">
      <c r="A120" s="10">
        <v>105</v>
      </c>
      <c r="B120" s="21" t="s">
        <v>109</v>
      </c>
      <c r="C120" s="14" t="s">
        <v>19</v>
      </c>
      <c r="D120" s="10"/>
      <c r="E120" s="21" t="s">
        <v>24</v>
      </c>
      <c r="F120" s="22"/>
      <c r="G120" s="19" t="s">
        <v>22</v>
      </c>
      <c r="H120" s="92"/>
      <c r="I120" s="87"/>
      <c r="J120" s="87"/>
      <c r="K120" s="90"/>
      <c r="L120" s="90"/>
      <c r="M120" s="87">
        <f>K120-L120</f>
        <v>0</v>
      </c>
      <c r="N120" s="146">
        <v>6</v>
      </c>
      <c r="O120" s="147">
        <f>3046.97+10133.42+2637.1</f>
        <v>15817.49</v>
      </c>
      <c r="P120" s="147">
        <f>3046.97+10133.42+2637.1</f>
        <v>15817.49</v>
      </c>
      <c r="Q120" s="90">
        <f>O120-P120</f>
        <v>0</v>
      </c>
      <c r="R120" s="20"/>
      <c r="S120" s="20"/>
      <c r="U120" s="20"/>
    </row>
    <row r="121" spans="1:1021" s="3" customFormat="1" ht="15" hidden="1" customHeight="1">
      <c r="A121" s="10">
        <v>106</v>
      </c>
      <c r="B121" s="21" t="s">
        <v>109</v>
      </c>
      <c r="C121" s="14" t="s">
        <v>19</v>
      </c>
      <c r="D121" s="10"/>
      <c r="E121" s="21" t="s">
        <v>24</v>
      </c>
      <c r="F121" s="22"/>
      <c r="G121" s="19" t="s">
        <v>25</v>
      </c>
      <c r="H121" s="80"/>
      <c r="I121" s="84"/>
      <c r="J121" s="84"/>
      <c r="K121" s="94"/>
      <c r="L121" s="94"/>
      <c r="M121" s="84"/>
      <c r="N121" s="84"/>
      <c r="O121" s="95"/>
      <c r="P121" s="95"/>
      <c r="Q121" s="84"/>
    </row>
    <row r="122" spans="1:1021" s="3" customFormat="1" ht="15" customHeight="1">
      <c r="A122" s="10">
        <v>107</v>
      </c>
      <c r="B122" s="21" t="s">
        <v>110</v>
      </c>
      <c r="C122" s="14" t="s">
        <v>19</v>
      </c>
      <c r="D122" s="10"/>
      <c r="E122" s="21" t="s">
        <v>111</v>
      </c>
      <c r="F122" s="23"/>
      <c r="G122" s="19" t="s">
        <v>22</v>
      </c>
      <c r="H122" s="92">
        <v>10</v>
      </c>
      <c r="I122" s="87">
        <v>7</v>
      </c>
      <c r="J122" s="87">
        <v>9</v>
      </c>
      <c r="K122" s="90">
        <v>28743.71</v>
      </c>
      <c r="L122" s="90">
        <v>28743.71</v>
      </c>
      <c r="M122" s="87">
        <f>K122-L122</f>
        <v>0</v>
      </c>
      <c r="N122" s="87">
        <v>16</v>
      </c>
      <c r="O122" s="93">
        <f>25314.12+17799.38</f>
        <v>43113.5</v>
      </c>
      <c r="P122" s="93">
        <f>25314.12+17799.38</f>
        <v>43113.5</v>
      </c>
      <c r="Q122" s="90">
        <f>O122-P122</f>
        <v>0</v>
      </c>
      <c r="R122" s="20"/>
      <c r="S122" s="20"/>
      <c r="U122" s="20"/>
    </row>
    <row r="123" spans="1:1021" s="3" customFormat="1" ht="15" hidden="1" customHeight="1">
      <c r="A123" s="10">
        <v>108</v>
      </c>
      <c r="B123" s="21" t="s">
        <v>110</v>
      </c>
      <c r="C123" s="14" t="s">
        <v>19</v>
      </c>
      <c r="D123" s="10"/>
      <c r="E123" s="21" t="s">
        <v>111</v>
      </c>
      <c r="F123" s="22"/>
      <c r="G123" s="19" t="s">
        <v>33</v>
      </c>
      <c r="H123" s="80">
        <v>4</v>
      </c>
      <c r="I123" s="103">
        <v>1</v>
      </c>
      <c r="J123" s="103">
        <v>1</v>
      </c>
      <c r="K123" s="104">
        <v>1781.6</v>
      </c>
      <c r="L123" s="104">
        <v>1781.6</v>
      </c>
      <c r="M123" s="103"/>
      <c r="N123" s="103">
        <v>1</v>
      </c>
      <c r="O123" s="154">
        <v>3153</v>
      </c>
      <c r="P123" s="105">
        <v>3153</v>
      </c>
      <c r="Q123" s="105"/>
    </row>
    <row r="124" spans="1:1021" s="3" customFormat="1" ht="15" hidden="1" customHeight="1">
      <c r="A124" s="10">
        <v>109</v>
      </c>
      <c r="B124" s="21" t="s">
        <v>112</v>
      </c>
      <c r="C124" s="14" t="s">
        <v>19</v>
      </c>
      <c r="D124" s="21"/>
      <c r="E124" s="21" t="s">
        <v>24</v>
      </c>
      <c r="F124" s="21"/>
      <c r="G124" s="19" t="s">
        <v>25</v>
      </c>
      <c r="H124" s="80"/>
      <c r="I124" s="84"/>
      <c r="J124" s="84"/>
      <c r="K124" s="94"/>
      <c r="L124" s="94"/>
      <c r="M124" s="84"/>
      <c r="N124" s="84"/>
      <c r="O124" s="95"/>
      <c r="P124" s="84"/>
      <c r="Q124" s="84"/>
    </row>
    <row r="125" spans="1:1021" s="3" customFormat="1" ht="15" hidden="1" customHeight="1">
      <c r="A125" s="10">
        <v>110</v>
      </c>
      <c r="B125" s="29" t="s">
        <v>112</v>
      </c>
      <c r="C125" s="14" t="s">
        <v>19</v>
      </c>
      <c r="D125" s="10"/>
      <c r="E125" s="21" t="s">
        <v>24</v>
      </c>
      <c r="F125" s="22"/>
      <c r="G125" s="19" t="s">
        <v>33</v>
      </c>
      <c r="H125" s="80"/>
      <c r="I125" s="103"/>
      <c r="J125" s="103"/>
      <c r="K125" s="104"/>
      <c r="L125" s="104"/>
      <c r="M125" s="103"/>
      <c r="N125" s="84"/>
      <c r="O125" s="95"/>
      <c r="P125" s="95"/>
      <c r="Q125" s="84"/>
    </row>
    <row r="126" spans="1:1021" s="3" customFormat="1" ht="15" hidden="1" customHeight="1">
      <c r="A126" s="10">
        <v>111</v>
      </c>
      <c r="B126" s="34" t="s">
        <v>112</v>
      </c>
      <c r="C126" s="14" t="s">
        <v>19</v>
      </c>
      <c r="D126" s="10"/>
      <c r="E126" s="21" t="s">
        <v>24</v>
      </c>
      <c r="F126" s="22"/>
      <c r="G126" s="19" t="s">
        <v>47</v>
      </c>
      <c r="H126" s="80"/>
      <c r="I126" s="84"/>
      <c r="J126" s="84"/>
      <c r="K126" s="84"/>
      <c r="L126" s="84"/>
      <c r="M126" s="84"/>
      <c r="N126" s="84"/>
      <c r="O126" s="95"/>
      <c r="P126" s="84"/>
      <c r="Q126" s="150"/>
    </row>
    <row r="127" spans="1:1021" s="3" customFormat="1" ht="15" customHeight="1">
      <c r="A127" s="10">
        <v>112</v>
      </c>
      <c r="B127" s="34" t="s">
        <v>112</v>
      </c>
      <c r="C127" s="14" t="s">
        <v>19</v>
      </c>
      <c r="D127" s="10"/>
      <c r="E127" s="21" t="s">
        <v>24</v>
      </c>
      <c r="F127" s="23"/>
      <c r="G127" s="19" t="s">
        <v>22</v>
      </c>
      <c r="H127" s="92"/>
      <c r="I127" s="87"/>
      <c r="J127" s="87"/>
      <c r="K127" s="87"/>
      <c r="L127" s="87"/>
      <c r="M127" s="87">
        <f t="shared" ref="M127:M128" si="27">K127-L127</f>
        <v>0</v>
      </c>
      <c r="N127" s="87">
        <v>1</v>
      </c>
      <c r="O127" s="93">
        <v>2039.11</v>
      </c>
      <c r="P127" s="93">
        <v>2039.11</v>
      </c>
      <c r="Q127" s="90">
        <f t="shared" ref="Q127:Q128" si="28">O127-P127</f>
        <v>0</v>
      </c>
      <c r="R127" s="20"/>
      <c r="S127" s="20"/>
      <c r="U127" s="20"/>
    </row>
    <row r="128" spans="1:1021" s="3" customFormat="1" ht="15" customHeight="1">
      <c r="A128" s="10">
        <v>113</v>
      </c>
      <c r="B128" s="21" t="s">
        <v>113</v>
      </c>
      <c r="C128" s="14" t="s">
        <v>54</v>
      </c>
      <c r="D128" s="10" t="s">
        <v>69</v>
      </c>
      <c r="E128" s="21" t="s">
        <v>24</v>
      </c>
      <c r="F128" s="23"/>
      <c r="G128" s="19" t="s">
        <v>22</v>
      </c>
      <c r="H128" s="92">
        <v>2</v>
      </c>
      <c r="I128" s="87">
        <v>2</v>
      </c>
      <c r="J128" s="87">
        <v>2</v>
      </c>
      <c r="K128" s="87">
        <v>882.84</v>
      </c>
      <c r="L128" s="87">
        <v>882.84</v>
      </c>
      <c r="M128" s="87">
        <f t="shared" si="27"/>
        <v>0</v>
      </c>
      <c r="N128" s="87">
        <v>8</v>
      </c>
      <c r="O128" s="99">
        <v>9545.7000000000007</v>
      </c>
      <c r="P128" s="99">
        <v>9545.7000000000007</v>
      </c>
      <c r="Q128" s="90">
        <f t="shared" si="28"/>
        <v>0</v>
      </c>
      <c r="R128" s="20"/>
      <c r="S128" s="20"/>
      <c r="U128" s="20"/>
    </row>
    <row r="129" spans="1:1021" s="3" customFormat="1" ht="15" hidden="1" customHeight="1">
      <c r="A129" s="10">
        <v>114</v>
      </c>
      <c r="B129" s="29" t="s">
        <v>113</v>
      </c>
      <c r="C129" s="14" t="s">
        <v>54</v>
      </c>
      <c r="D129" s="10" t="s">
        <v>69</v>
      </c>
      <c r="E129" s="21" t="s">
        <v>24</v>
      </c>
      <c r="F129" s="22"/>
      <c r="G129" s="19" t="s">
        <v>25</v>
      </c>
      <c r="H129" s="80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021" s="3" customFormat="1" ht="15" customHeight="1">
      <c r="A130" s="10">
        <v>115</v>
      </c>
      <c r="B130" s="39" t="s">
        <v>114</v>
      </c>
      <c r="C130" s="14" t="s">
        <v>19</v>
      </c>
      <c r="D130" s="11"/>
      <c r="E130" s="21" t="s">
        <v>20</v>
      </c>
      <c r="F130" s="26"/>
      <c r="G130" s="27" t="s">
        <v>22</v>
      </c>
      <c r="H130" s="116">
        <v>6</v>
      </c>
      <c r="I130" s="117"/>
      <c r="J130" s="117"/>
      <c r="K130" s="117"/>
      <c r="L130" s="117"/>
      <c r="M130" s="87">
        <f>K130-L130</f>
        <v>0</v>
      </c>
      <c r="N130" s="117">
        <v>17</v>
      </c>
      <c r="O130" s="118">
        <v>48941.440000000002</v>
      </c>
      <c r="P130" s="118">
        <v>48941.440000000002</v>
      </c>
      <c r="Q130" s="90">
        <f>O130-P130</f>
        <v>0</v>
      </c>
      <c r="R130" s="20"/>
      <c r="S130" s="20"/>
      <c r="U130" s="20"/>
    </row>
    <row r="131" spans="1:1021" s="3" customFormat="1" ht="15" hidden="1" customHeight="1">
      <c r="A131" s="10">
        <v>116</v>
      </c>
      <c r="B131" s="21" t="s">
        <v>114</v>
      </c>
      <c r="C131" s="14" t="s">
        <v>19</v>
      </c>
      <c r="D131" s="21"/>
      <c r="E131" s="21" t="s">
        <v>20</v>
      </c>
      <c r="F131" s="21"/>
      <c r="G131" s="19" t="s">
        <v>21</v>
      </c>
      <c r="H131" s="80">
        <v>2</v>
      </c>
      <c r="I131" s="115">
        <v>3</v>
      </c>
      <c r="J131" s="115">
        <v>3</v>
      </c>
      <c r="K131" s="120">
        <v>9611.86</v>
      </c>
      <c r="L131" s="120">
        <v>9611.86</v>
      </c>
      <c r="M131" s="115"/>
      <c r="N131" s="84"/>
      <c r="O131" s="84"/>
      <c r="P131" s="84"/>
      <c r="Q131" s="84"/>
    </row>
    <row r="132" spans="1:1021" s="3" customFormat="1" ht="15" customHeight="1">
      <c r="A132" s="10">
        <v>117</v>
      </c>
      <c r="B132" s="21" t="s">
        <v>115</v>
      </c>
      <c r="C132" s="14" t="s">
        <v>19</v>
      </c>
      <c r="D132" s="10"/>
      <c r="E132" s="21" t="s">
        <v>116</v>
      </c>
      <c r="F132" s="23"/>
      <c r="G132" s="19" t="s">
        <v>22</v>
      </c>
      <c r="H132" s="92">
        <v>9</v>
      </c>
      <c r="I132" s="87">
        <v>2</v>
      </c>
      <c r="J132" s="87">
        <v>2</v>
      </c>
      <c r="K132" s="87">
        <v>2355.75</v>
      </c>
      <c r="L132" s="87">
        <v>2355.75</v>
      </c>
      <c r="M132" s="87">
        <f>K132-L132</f>
        <v>0</v>
      </c>
      <c r="N132" s="87">
        <v>4</v>
      </c>
      <c r="O132" s="93">
        <v>13232.17</v>
      </c>
      <c r="P132" s="93">
        <v>13232.17</v>
      </c>
      <c r="Q132" s="90">
        <f>O132-P132</f>
        <v>0</v>
      </c>
      <c r="R132" s="20"/>
      <c r="S132" s="20"/>
      <c r="U132" s="20"/>
    </row>
    <row r="133" spans="1:1021" s="3" customFormat="1" ht="15" hidden="1" customHeight="1">
      <c r="A133" s="10">
        <v>118</v>
      </c>
      <c r="B133" s="21" t="s">
        <v>115</v>
      </c>
      <c r="C133" s="14" t="s">
        <v>19</v>
      </c>
      <c r="D133" s="10"/>
      <c r="E133" s="21" t="s">
        <v>116</v>
      </c>
      <c r="F133" s="22"/>
      <c r="G133" s="19" t="s">
        <v>25</v>
      </c>
      <c r="H133" s="80"/>
      <c r="I133" s="84"/>
      <c r="J133" s="84"/>
      <c r="K133" s="84"/>
      <c r="L133" s="84"/>
      <c r="M133" s="84"/>
      <c r="N133" s="84"/>
      <c r="O133" s="95"/>
      <c r="P133" s="95"/>
      <c r="Q133" s="84"/>
    </row>
    <row r="134" spans="1:1021" s="18" customFormat="1" ht="15" hidden="1" customHeight="1">
      <c r="A134" s="10">
        <v>119</v>
      </c>
      <c r="B134" s="40" t="s">
        <v>115</v>
      </c>
      <c r="C134" s="14" t="s">
        <v>19</v>
      </c>
      <c r="D134" s="10"/>
      <c r="E134" s="21" t="s">
        <v>116</v>
      </c>
      <c r="F134" s="22"/>
      <c r="G134" s="19" t="s">
        <v>47</v>
      </c>
      <c r="H134" s="80"/>
      <c r="I134" s="84"/>
      <c r="J134" s="84"/>
      <c r="K134" s="84"/>
      <c r="L134" s="84"/>
      <c r="M134" s="84"/>
      <c r="N134" s="155">
        <v>1</v>
      </c>
      <c r="O134" s="155">
        <v>16511.830000000002</v>
      </c>
      <c r="P134" s="155">
        <v>16511.830000000002</v>
      </c>
      <c r="Q134" s="84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</row>
    <row r="135" spans="1:1021" s="3" customFormat="1" ht="15" customHeight="1">
      <c r="A135" s="10">
        <v>120</v>
      </c>
      <c r="B135" s="21" t="s">
        <v>117</v>
      </c>
      <c r="C135" s="14" t="s">
        <v>19</v>
      </c>
      <c r="D135" s="10"/>
      <c r="E135" s="21" t="s">
        <v>43</v>
      </c>
      <c r="F135" s="23"/>
      <c r="G135" s="19" t="s">
        <v>22</v>
      </c>
      <c r="H135" s="92">
        <v>2</v>
      </c>
      <c r="I135" s="87"/>
      <c r="J135" s="87"/>
      <c r="K135" s="87"/>
      <c r="L135" s="87"/>
      <c r="M135" s="87">
        <f>K135-L135</f>
        <v>0</v>
      </c>
      <c r="N135" s="146"/>
      <c r="O135" s="156"/>
      <c r="P135" s="156"/>
      <c r="Q135" s="90">
        <f>O135-P135</f>
        <v>0</v>
      </c>
      <c r="R135" s="20"/>
      <c r="S135" s="20"/>
      <c r="U135" s="20"/>
    </row>
    <row r="136" spans="1:1021" s="3" customFormat="1" ht="15" hidden="1" customHeight="1">
      <c r="A136" s="10">
        <v>121</v>
      </c>
      <c r="B136" s="21" t="s">
        <v>117</v>
      </c>
      <c r="C136" s="14" t="s">
        <v>19</v>
      </c>
      <c r="D136" s="10"/>
      <c r="E136" s="21" t="s">
        <v>43</v>
      </c>
      <c r="F136" s="22"/>
      <c r="G136" s="19" t="s">
        <v>44</v>
      </c>
      <c r="H136" s="80">
        <v>4</v>
      </c>
      <c r="I136" s="105"/>
      <c r="J136" s="105"/>
      <c r="K136" s="106"/>
      <c r="L136" s="106"/>
      <c r="M136" s="105"/>
      <c r="N136" s="107">
        <v>2</v>
      </c>
      <c r="O136" s="108">
        <v>7559.2</v>
      </c>
      <c r="P136" s="107">
        <v>7559.2</v>
      </c>
      <c r="Q136" s="107"/>
    </row>
    <row r="137" spans="1:1021" s="3" customFormat="1" ht="15" customHeight="1">
      <c r="A137" s="10">
        <v>122</v>
      </c>
      <c r="B137" s="21" t="s">
        <v>118</v>
      </c>
      <c r="C137" s="14"/>
      <c r="D137" s="10"/>
      <c r="E137" s="21"/>
      <c r="F137" s="22"/>
      <c r="G137" s="19" t="s">
        <v>22</v>
      </c>
      <c r="H137" s="92">
        <v>4</v>
      </c>
      <c r="I137" s="157"/>
      <c r="J137" s="157"/>
      <c r="K137" s="158"/>
      <c r="L137" s="158"/>
      <c r="M137" s="87">
        <f>K137-L137</f>
        <v>0</v>
      </c>
      <c r="N137" s="159"/>
      <c r="O137" s="160"/>
      <c r="P137" s="160"/>
      <c r="Q137" s="90">
        <f>O137-P137</f>
        <v>0</v>
      </c>
      <c r="R137" s="20"/>
      <c r="S137" s="20"/>
      <c r="U137" s="20"/>
    </row>
    <row r="138" spans="1:1021" s="3" customFormat="1" ht="15" hidden="1" customHeight="1">
      <c r="A138" s="10">
        <v>123</v>
      </c>
      <c r="B138" s="21" t="s">
        <v>118</v>
      </c>
      <c r="C138" s="14"/>
      <c r="D138" s="10"/>
      <c r="E138" s="21"/>
      <c r="F138" s="22"/>
      <c r="G138" s="19" t="s">
        <v>25</v>
      </c>
      <c r="H138" s="80">
        <v>1</v>
      </c>
      <c r="I138" s="104"/>
      <c r="J138" s="104"/>
      <c r="K138" s="104"/>
      <c r="L138" s="106"/>
      <c r="M138" s="104"/>
      <c r="N138" s="106"/>
      <c r="O138" s="161"/>
      <c r="P138" s="161"/>
      <c r="Q138" s="106"/>
      <c r="R138" s="18"/>
    </row>
    <row r="139" spans="1:1021" s="18" customFormat="1" ht="15" customHeight="1">
      <c r="A139" s="10">
        <v>124</v>
      </c>
      <c r="B139" s="13" t="s">
        <v>119</v>
      </c>
      <c r="C139" s="14" t="s">
        <v>19</v>
      </c>
      <c r="D139" s="10"/>
      <c r="E139" s="21" t="s">
        <v>43</v>
      </c>
      <c r="F139" s="16"/>
      <c r="G139" s="17" t="s">
        <v>22</v>
      </c>
      <c r="H139" s="85">
        <v>4</v>
      </c>
      <c r="I139" s="101"/>
      <c r="J139" s="101"/>
      <c r="K139" s="101"/>
      <c r="L139" s="101"/>
      <c r="M139" s="87">
        <f>K139-L139</f>
        <v>0</v>
      </c>
      <c r="N139" s="101"/>
      <c r="O139" s="102"/>
      <c r="P139" s="102"/>
      <c r="Q139" s="90">
        <f>O139-P139</f>
        <v>0</v>
      </c>
      <c r="R139" s="20"/>
      <c r="S139" s="20"/>
      <c r="T139" s="3"/>
      <c r="U139" s="20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</row>
    <row r="140" spans="1:1021" s="18" customFormat="1" ht="15" hidden="1" customHeight="1">
      <c r="A140" s="10">
        <v>125</v>
      </c>
      <c r="B140" s="13" t="s">
        <v>119</v>
      </c>
      <c r="C140" s="14" t="s">
        <v>19</v>
      </c>
      <c r="D140" s="10"/>
      <c r="E140" s="21"/>
      <c r="F140" s="41"/>
      <c r="G140" s="19" t="s">
        <v>44</v>
      </c>
      <c r="H140" s="162">
        <v>3</v>
      </c>
      <c r="I140" s="105"/>
      <c r="J140" s="105"/>
      <c r="K140" s="104"/>
      <c r="L140" s="106"/>
      <c r="M140" s="105"/>
      <c r="N140" s="107">
        <v>3</v>
      </c>
      <c r="O140" s="108">
        <v>6516.2</v>
      </c>
      <c r="P140" s="108">
        <v>6516.2</v>
      </c>
      <c r="Q140" s="107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</row>
    <row r="141" spans="1:1021" s="3" customFormat="1" ht="15" hidden="1" customHeight="1">
      <c r="A141" s="10">
        <v>126</v>
      </c>
      <c r="B141" s="21" t="s">
        <v>120</v>
      </c>
      <c r="C141" s="14"/>
      <c r="D141" s="10"/>
      <c r="E141" s="21"/>
      <c r="F141" s="22"/>
      <c r="G141" s="19" t="s">
        <v>25</v>
      </c>
      <c r="H141" s="80"/>
      <c r="I141" s="104"/>
      <c r="J141" s="104"/>
      <c r="K141" s="104"/>
      <c r="L141" s="104"/>
      <c r="M141" s="104"/>
      <c r="N141" s="104"/>
      <c r="O141" s="121"/>
      <c r="P141" s="121"/>
      <c r="Q141" s="104"/>
    </row>
    <row r="142" spans="1:1021" s="3" customFormat="1" ht="15" hidden="1" customHeight="1">
      <c r="A142" s="10">
        <v>127</v>
      </c>
      <c r="B142" s="21" t="s">
        <v>120</v>
      </c>
      <c r="C142" s="14"/>
      <c r="D142" s="10"/>
      <c r="E142" s="21"/>
      <c r="F142" s="22"/>
      <c r="G142" s="19" t="s">
        <v>44</v>
      </c>
      <c r="H142" s="80"/>
      <c r="I142" s="82"/>
      <c r="J142" s="82"/>
      <c r="K142" s="94"/>
      <c r="L142" s="94"/>
      <c r="M142" s="84"/>
      <c r="N142" s="82"/>
      <c r="O142" s="95"/>
      <c r="P142" s="95"/>
      <c r="Q142" s="84"/>
      <c r="R142" s="18"/>
    </row>
    <row r="143" spans="1:1021" s="18" customFormat="1" ht="15" customHeight="1">
      <c r="A143" s="10">
        <v>128</v>
      </c>
      <c r="B143" s="21" t="s">
        <v>121</v>
      </c>
      <c r="C143" s="14" t="s">
        <v>54</v>
      </c>
      <c r="D143" s="10"/>
      <c r="E143" s="21" t="s">
        <v>122</v>
      </c>
      <c r="F143" s="23"/>
      <c r="G143" s="19" t="s">
        <v>22</v>
      </c>
      <c r="H143" s="92">
        <v>7</v>
      </c>
      <c r="I143" s="87"/>
      <c r="J143" s="87"/>
      <c r="K143" s="87"/>
      <c r="L143" s="87"/>
      <c r="M143" s="87">
        <f>K143-L143</f>
        <v>0</v>
      </c>
      <c r="N143" s="87">
        <v>12</v>
      </c>
      <c r="O143" s="93">
        <v>27158.53</v>
      </c>
      <c r="P143" s="93">
        <v>27158.53</v>
      </c>
      <c r="Q143" s="90">
        <f>O143-P143</f>
        <v>0</v>
      </c>
      <c r="R143" s="20"/>
      <c r="S143" s="20"/>
      <c r="T143" s="3"/>
      <c r="U143" s="2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</row>
    <row r="144" spans="1:1021" s="18" customFormat="1" ht="15" hidden="1" customHeight="1">
      <c r="A144" s="10">
        <v>129</v>
      </c>
      <c r="B144" s="21" t="s">
        <v>121</v>
      </c>
      <c r="C144" s="14" t="s">
        <v>54</v>
      </c>
      <c r="D144" s="10"/>
      <c r="E144" s="21" t="s">
        <v>122</v>
      </c>
      <c r="F144" s="22"/>
      <c r="G144" s="19" t="s">
        <v>47</v>
      </c>
      <c r="H144" s="80"/>
      <c r="I144" s="84"/>
      <c r="J144" s="84"/>
      <c r="K144" s="84"/>
      <c r="L144" s="84"/>
      <c r="M144" s="84"/>
      <c r="N144" s="84"/>
      <c r="O144" s="95"/>
      <c r="P144" s="95"/>
      <c r="Q144" s="84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</row>
    <row r="145" spans="1:1021" s="3" customFormat="1" ht="15" hidden="1" customHeight="1">
      <c r="A145" s="10">
        <v>130</v>
      </c>
      <c r="B145" s="21" t="s">
        <v>123</v>
      </c>
      <c r="C145" s="14" t="s">
        <v>19</v>
      </c>
      <c r="D145" s="10"/>
      <c r="E145" s="21" t="s">
        <v>24</v>
      </c>
      <c r="F145" s="22"/>
      <c r="G145" s="19" t="s">
        <v>33</v>
      </c>
      <c r="H145" s="80"/>
      <c r="I145" s="103"/>
      <c r="J145" s="103"/>
      <c r="K145" s="104"/>
      <c r="L145" s="104"/>
      <c r="M145" s="103"/>
      <c r="N145" s="155">
        <v>1</v>
      </c>
      <c r="O145" s="155">
        <v>7777.4</v>
      </c>
      <c r="P145" s="155">
        <v>7777.4</v>
      </c>
      <c r="Q145" s="84"/>
      <c r="R145" s="18"/>
    </row>
    <row r="146" spans="1:1021" s="3" customFormat="1" ht="15" hidden="1" customHeight="1">
      <c r="A146" s="10">
        <v>131</v>
      </c>
      <c r="B146" s="21" t="s">
        <v>123</v>
      </c>
      <c r="C146" s="14"/>
      <c r="D146" s="10"/>
      <c r="E146" s="21"/>
      <c r="F146" s="22"/>
      <c r="G146" s="19" t="s">
        <v>25</v>
      </c>
      <c r="H146" s="80">
        <v>5</v>
      </c>
      <c r="I146" s="84"/>
      <c r="J146" s="84"/>
      <c r="K146" s="84"/>
      <c r="L146" s="84"/>
      <c r="M146" s="84"/>
      <c r="N146" s="84"/>
      <c r="O146" s="91"/>
      <c r="P146" s="91"/>
      <c r="Q146" s="84"/>
      <c r="R146" s="18"/>
    </row>
    <row r="147" spans="1:1021" s="3" customFormat="1" ht="15" customHeight="1">
      <c r="A147" s="10"/>
      <c r="B147" s="21" t="s">
        <v>244</v>
      </c>
      <c r="C147" s="14"/>
      <c r="D147" s="10"/>
      <c r="E147" s="21"/>
      <c r="F147" s="22"/>
      <c r="G147" s="19" t="s">
        <v>22</v>
      </c>
      <c r="H147" s="80">
        <v>1</v>
      </c>
      <c r="I147" s="84"/>
      <c r="J147" s="84"/>
      <c r="K147" s="84"/>
      <c r="L147" s="84"/>
      <c r="M147" s="87">
        <f t="shared" ref="M147:M148" si="29">K147-L147</f>
        <v>0</v>
      </c>
      <c r="N147" s="84"/>
      <c r="O147" s="91"/>
      <c r="P147" s="91"/>
      <c r="Q147" s="90">
        <f t="shared" ref="Q147:Q148" si="30">O147-P147</f>
        <v>0</v>
      </c>
      <c r="R147" s="18"/>
    </row>
    <row r="148" spans="1:1021" s="3" customFormat="1" ht="15" customHeight="1">
      <c r="A148" s="10">
        <v>132</v>
      </c>
      <c r="B148" s="21" t="s">
        <v>124</v>
      </c>
      <c r="C148" s="14" t="s">
        <v>19</v>
      </c>
      <c r="D148" s="10"/>
      <c r="E148" s="21" t="s">
        <v>24</v>
      </c>
      <c r="F148" s="22"/>
      <c r="G148" s="19" t="s">
        <v>22</v>
      </c>
      <c r="H148" s="92">
        <v>12</v>
      </c>
      <c r="I148" s="87"/>
      <c r="J148" s="87"/>
      <c r="K148" s="87"/>
      <c r="L148" s="87"/>
      <c r="M148" s="87">
        <f t="shared" si="29"/>
        <v>0</v>
      </c>
      <c r="N148" s="87"/>
      <c r="O148" s="99"/>
      <c r="P148" s="99"/>
      <c r="Q148" s="90">
        <f t="shared" si="30"/>
        <v>0</v>
      </c>
      <c r="R148" s="20"/>
      <c r="S148" s="20"/>
      <c r="U148" s="20"/>
    </row>
    <row r="149" spans="1:1021" s="3" customFormat="1" ht="15" hidden="1" customHeight="1">
      <c r="A149" s="10"/>
      <c r="B149" s="21" t="s">
        <v>253</v>
      </c>
      <c r="C149" s="14"/>
      <c r="D149" s="10"/>
      <c r="E149" s="21"/>
      <c r="F149" s="22"/>
      <c r="G149" s="19" t="s">
        <v>25</v>
      </c>
      <c r="H149" s="92">
        <v>1</v>
      </c>
      <c r="I149" s="87"/>
      <c r="J149" s="87"/>
      <c r="K149" s="87"/>
      <c r="L149" s="87"/>
      <c r="M149" s="87"/>
      <c r="N149" s="87"/>
      <c r="O149" s="99"/>
      <c r="P149" s="99"/>
      <c r="Q149" s="90"/>
      <c r="R149" s="20"/>
      <c r="S149" s="20"/>
      <c r="U149" s="20"/>
    </row>
    <row r="150" spans="1:1021" ht="15" hidden="1" customHeight="1">
      <c r="A150" s="10">
        <v>133</v>
      </c>
      <c r="B150" s="21" t="s">
        <v>124</v>
      </c>
      <c r="C150" s="14" t="s">
        <v>19</v>
      </c>
      <c r="D150" s="10"/>
      <c r="E150" s="21" t="s">
        <v>24</v>
      </c>
      <c r="F150" s="22"/>
      <c r="G150" s="19" t="s">
        <v>25</v>
      </c>
      <c r="H150" s="80"/>
      <c r="I150" s="104"/>
      <c r="J150" s="104"/>
      <c r="K150" s="104"/>
      <c r="L150" s="104"/>
      <c r="M150" s="104"/>
      <c r="N150" s="104"/>
      <c r="O150" s="121"/>
      <c r="P150" s="121"/>
      <c r="Q150" s="104"/>
      <c r="R150" s="18"/>
    </row>
    <row r="151" spans="1:1021" s="3" customFormat="1" ht="15" customHeight="1">
      <c r="A151" s="10">
        <v>134</v>
      </c>
      <c r="B151" s="21" t="s">
        <v>125</v>
      </c>
      <c r="C151" s="14" t="s">
        <v>19</v>
      </c>
      <c r="D151" s="10"/>
      <c r="E151" s="21"/>
      <c r="F151" s="23"/>
      <c r="G151" s="19" t="s">
        <v>22</v>
      </c>
      <c r="H151" s="116">
        <v>4</v>
      </c>
      <c r="I151" s="117"/>
      <c r="J151" s="117"/>
      <c r="K151" s="117"/>
      <c r="L151" s="117"/>
      <c r="M151" s="87">
        <f>K151-L151</f>
        <v>0</v>
      </c>
      <c r="N151" s="87">
        <v>8</v>
      </c>
      <c r="O151" s="93">
        <f>7026.85+24140.5</f>
        <v>31167.35</v>
      </c>
      <c r="P151" s="93">
        <f>7026.85+24140.5</f>
        <v>31167.35</v>
      </c>
      <c r="Q151" s="90">
        <f>O151-P151</f>
        <v>0</v>
      </c>
      <c r="R151" s="20"/>
      <c r="S151" s="20"/>
      <c r="U151" s="20"/>
    </row>
    <row r="152" spans="1:1021" ht="15" hidden="1" customHeight="1">
      <c r="A152" s="10">
        <v>135</v>
      </c>
      <c r="B152" s="21" t="s">
        <v>125</v>
      </c>
      <c r="C152" s="14" t="s">
        <v>19</v>
      </c>
      <c r="D152" s="10"/>
      <c r="E152" s="21" t="s">
        <v>126</v>
      </c>
      <c r="F152" s="22"/>
      <c r="G152" s="19" t="s">
        <v>33</v>
      </c>
      <c r="H152" s="80">
        <v>3</v>
      </c>
      <c r="I152" s="103"/>
      <c r="J152" s="103"/>
      <c r="K152" s="104"/>
      <c r="L152" s="104"/>
      <c r="M152" s="103"/>
      <c r="N152" s="103">
        <v>2</v>
      </c>
      <c r="O152" s="103">
        <v>5444.18</v>
      </c>
      <c r="P152" s="105">
        <v>5444.18</v>
      </c>
      <c r="Q152" s="105"/>
    </row>
    <row r="153" spans="1:1021" ht="15" hidden="1" customHeight="1">
      <c r="A153" s="10">
        <v>136</v>
      </c>
      <c r="B153" s="21" t="s">
        <v>127</v>
      </c>
      <c r="C153" s="14"/>
      <c r="D153" s="10"/>
      <c r="E153" s="21"/>
      <c r="F153" s="22"/>
      <c r="G153" s="19" t="s">
        <v>21</v>
      </c>
      <c r="H153" s="80">
        <v>1</v>
      </c>
      <c r="I153" s="115"/>
      <c r="J153" s="115"/>
      <c r="K153" s="120"/>
      <c r="L153" s="120"/>
      <c r="M153" s="164"/>
      <c r="N153" s="84"/>
      <c r="O153" s="91"/>
      <c r="P153" s="91"/>
      <c r="Q153" s="84"/>
    </row>
    <row r="154" spans="1:1021" ht="15" customHeight="1">
      <c r="A154" s="10">
        <v>137</v>
      </c>
      <c r="B154" s="21" t="s">
        <v>127</v>
      </c>
      <c r="C154" s="14"/>
      <c r="D154" s="10"/>
      <c r="E154" s="21"/>
      <c r="F154" s="22"/>
      <c r="G154" s="19" t="s">
        <v>22</v>
      </c>
      <c r="H154" s="92">
        <v>6</v>
      </c>
      <c r="I154" s="87">
        <v>1</v>
      </c>
      <c r="J154" s="87">
        <v>1</v>
      </c>
      <c r="K154" s="87">
        <v>527.41</v>
      </c>
      <c r="L154" s="87">
        <v>527.41</v>
      </c>
      <c r="M154" s="87">
        <f t="shared" ref="M154:M155" si="31">K154-L154</f>
        <v>0</v>
      </c>
      <c r="N154" s="87">
        <v>12</v>
      </c>
      <c r="O154" s="99">
        <v>32188.91</v>
      </c>
      <c r="P154" s="99">
        <v>32188.91</v>
      </c>
      <c r="Q154" s="90">
        <f t="shared" ref="Q154:Q155" si="32">O154-P154</f>
        <v>0</v>
      </c>
      <c r="R154" s="20"/>
      <c r="S154" s="20"/>
      <c r="U154" s="20"/>
    </row>
    <row r="155" spans="1:1021" ht="15" customHeight="1">
      <c r="A155" s="10">
        <v>138</v>
      </c>
      <c r="B155" s="21" t="s">
        <v>128</v>
      </c>
      <c r="C155" s="14"/>
      <c r="D155" s="10"/>
      <c r="E155" s="21"/>
      <c r="F155" s="22"/>
      <c r="G155" s="19" t="s">
        <v>22</v>
      </c>
      <c r="H155" s="92">
        <v>2</v>
      </c>
      <c r="I155" s="165"/>
      <c r="J155" s="165"/>
      <c r="K155" s="165"/>
      <c r="L155" s="165"/>
      <c r="M155" s="87">
        <f t="shared" si="31"/>
        <v>0</v>
      </c>
      <c r="N155" s="87">
        <v>3</v>
      </c>
      <c r="O155" s="99">
        <v>3513.17</v>
      </c>
      <c r="P155" s="99">
        <v>3513.17</v>
      </c>
      <c r="Q155" s="90">
        <f t="shared" si="32"/>
        <v>0</v>
      </c>
      <c r="R155" s="20"/>
      <c r="S155" s="20"/>
      <c r="U155" s="20"/>
    </row>
    <row r="156" spans="1:1021" s="3" customFormat="1" ht="15" hidden="1" customHeight="1">
      <c r="A156" s="10">
        <v>139</v>
      </c>
      <c r="B156" s="21" t="s">
        <v>128</v>
      </c>
      <c r="C156" s="14"/>
      <c r="D156" s="10"/>
      <c r="E156" s="21"/>
      <c r="F156" s="22"/>
      <c r="G156" s="19" t="s">
        <v>33</v>
      </c>
      <c r="H156" s="80">
        <v>3</v>
      </c>
      <c r="I156" s="84"/>
      <c r="J156" s="84"/>
      <c r="K156" s="84"/>
      <c r="L156" s="84"/>
      <c r="M156" s="84"/>
      <c r="N156" s="84">
        <v>3</v>
      </c>
      <c r="O156" s="91">
        <v>6614.2</v>
      </c>
      <c r="P156" s="91">
        <v>6614.2</v>
      </c>
      <c r="Q156" s="84"/>
      <c r="R156" s="18"/>
    </row>
    <row r="157" spans="1:1021" s="3" customFormat="1" ht="15" customHeight="1">
      <c r="A157" s="10">
        <v>140</v>
      </c>
      <c r="B157" s="21" t="s">
        <v>129</v>
      </c>
      <c r="C157" s="14" t="s">
        <v>19</v>
      </c>
      <c r="D157" s="10"/>
      <c r="E157" s="21" t="s">
        <v>39</v>
      </c>
      <c r="F157" s="22"/>
      <c r="G157" s="19" t="s">
        <v>22</v>
      </c>
      <c r="H157" s="92">
        <v>4</v>
      </c>
      <c r="I157" s="87"/>
      <c r="J157" s="87"/>
      <c r="K157" s="87"/>
      <c r="L157" s="87"/>
      <c r="M157" s="87">
        <f t="shared" ref="M157:M159" si="33">K157-L157</f>
        <v>0</v>
      </c>
      <c r="N157" s="87"/>
      <c r="O157" s="99"/>
      <c r="P157" s="99"/>
      <c r="Q157" s="90">
        <f t="shared" ref="Q157:Q159" si="34">O157-P157</f>
        <v>0</v>
      </c>
      <c r="R157" s="20"/>
      <c r="S157" s="20"/>
      <c r="T157" s="18"/>
      <c r="U157" s="20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</row>
    <row r="158" spans="1:1021" s="3" customFormat="1" ht="15" customHeight="1">
      <c r="A158" s="10">
        <v>141</v>
      </c>
      <c r="B158" s="21" t="s">
        <v>130</v>
      </c>
      <c r="C158" s="14" t="s">
        <v>19</v>
      </c>
      <c r="D158" s="10"/>
      <c r="E158" s="21" t="s">
        <v>39</v>
      </c>
      <c r="F158" s="23"/>
      <c r="G158" s="19" t="s">
        <v>22</v>
      </c>
      <c r="H158" s="92">
        <v>2</v>
      </c>
      <c r="I158" s="87"/>
      <c r="J158" s="87"/>
      <c r="K158" s="90"/>
      <c r="L158" s="90"/>
      <c r="M158" s="87">
        <f t="shared" si="33"/>
        <v>0</v>
      </c>
      <c r="N158" s="87">
        <v>2</v>
      </c>
      <c r="O158" s="93">
        <v>3928.91</v>
      </c>
      <c r="P158" s="93">
        <v>3928.91</v>
      </c>
      <c r="Q158" s="90">
        <f t="shared" si="34"/>
        <v>0</v>
      </c>
      <c r="R158" s="20"/>
      <c r="S158" s="20"/>
      <c r="U158" s="20"/>
    </row>
    <row r="159" spans="1:1021" s="3" customFormat="1" ht="15" customHeight="1">
      <c r="A159" s="10">
        <v>142</v>
      </c>
      <c r="B159" s="21" t="s">
        <v>131</v>
      </c>
      <c r="C159" s="14" t="s">
        <v>19</v>
      </c>
      <c r="D159" s="10"/>
      <c r="E159" s="21" t="s">
        <v>39</v>
      </c>
      <c r="F159" s="22"/>
      <c r="G159" s="19" t="s">
        <v>22</v>
      </c>
      <c r="H159" s="92">
        <v>4</v>
      </c>
      <c r="I159" s="87"/>
      <c r="J159" s="87"/>
      <c r="K159" s="90"/>
      <c r="L159" s="90"/>
      <c r="M159" s="87">
        <f t="shared" si="33"/>
        <v>0</v>
      </c>
      <c r="N159" s="87"/>
      <c r="O159" s="99"/>
      <c r="P159" s="99"/>
      <c r="Q159" s="90">
        <f t="shared" si="34"/>
        <v>0</v>
      </c>
      <c r="R159" s="20"/>
      <c r="S159" s="20"/>
      <c r="U159" s="20"/>
    </row>
    <row r="160" spans="1:1021" s="3" customFormat="1" ht="15" hidden="1" customHeight="1">
      <c r="A160" s="10">
        <v>143</v>
      </c>
      <c r="B160" s="21" t="s">
        <v>132</v>
      </c>
      <c r="C160" s="14"/>
      <c r="D160" s="10"/>
      <c r="E160" s="21"/>
      <c r="F160" s="22"/>
      <c r="G160" s="17" t="s">
        <v>25</v>
      </c>
      <c r="H160" s="92"/>
      <c r="I160" s="87"/>
      <c r="J160" s="87"/>
      <c r="K160" s="90"/>
      <c r="L160" s="90"/>
      <c r="M160" s="87"/>
      <c r="N160" s="87"/>
      <c r="O160" s="99"/>
      <c r="P160" s="99"/>
      <c r="Q160" s="90"/>
      <c r="S160" s="20"/>
      <c r="U160" s="20"/>
    </row>
    <row r="161" spans="1:1021" s="3" customFormat="1" ht="15" hidden="1" customHeight="1">
      <c r="A161" s="10">
        <v>144</v>
      </c>
      <c r="B161" s="21" t="s">
        <v>131</v>
      </c>
      <c r="C161" s="14" t="s">
        <v>19</v>
      </c>
      <c r="D161" s="10"/>
      <c r="E161" s="21" t="s">
        <v>39</v>
      </c>
      <c r="F161" s="22"/>
      <c r="G161" s="17" t="s">
        <v>25</v>
      </c>
      <c r="H161" s="80"/>
      <c r="I161" s="82"/>
      <c r="J161" s="82"/>
      <c r="K161" s="94"/>
      <c r="L161" s="94"/>
      <c r="M161" s="84"/>
      <c r="N161" s="82"/>
      <c r="O161" s="95"/>
      <c r="P161" s="95"/>
      <c r="Q161" s="84"/>
    </row>
    <row r="162" spans="1:1021" ht="15" hidden="1" customHeight="1">
      <c r="A162" s="10">
        <v>145</v>
      </c>
      <c r="B162" s="33" t="s">
        <v>133</v>
      </c>
      <c r="C162" s="14"/>
      <c r="D162" s="10"/>
      <c r="E162" s="21"/>
      <c r="F162" s="22"/>
      <c r="G162" s="17" t="s">
        <v>44</v>
      </c>
      <c r="H162" s="80">
        <v>3</v>
      </c>
      <c r="I162" s="105"/>
      <c r="J162" s="105"/>
      <c r="K162" s="104"/>
      <c r="L162" s="106"/>
      <c r="M162" s="105"/>
      <c r="N162" s="107">
        <v>1</v>
      </c>
      <c r="O162" s="108">
        <v>3728.4</v>
      </c>
      <c r="P162" s="107">
        <v>3728.4</v>
      </c>
      <c r="Q162" s="107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</row>
    <row r="163" spans="1:1021" ht="15" customHeight="1">
      <c r="A163" s="10">
        <v>146</v>
      </c>
      <c r="B163" s="33" t="s">
        <v>133</v>
      </c>
      <c r="C163" s="14" t="s">
        <v>19</v>
      </c>
      <c r="D163" s="10"/>
      <c r="E163" s="21"/>
      <c r="F163" s="23"/>
      <c r="G163" s="19" t="s">
        <v>22</v>
      </c>
      <c r="H163" s="92"/>
      <c r="I163" s="87"/>
      <c r="J163" s="87"/>
      <c r="K163" s="90"/>
      <c r="L163" s="90"/>
      <c r="M163" s="87">
        <f>K163-L163</f>
        <v>0</v>
      </c>
      <c r="N163" s="146">
        <v>2</v>
      </c>
      <c r="O163" s="146">
        <v>424.15</v>
      </c>
      <c r="P163" s="146">
        <v>424.15</v>
      </c>
      <c r="Q163" s="90">
        <f>O163-P163</f>
        <v>0</v>
      </c>
      <c r="R163" s="20"/>
      <c r="S163" s="20"/>
      <c r="T163" s="18"/>
      <c r="U163" s="20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</row>
    <row r="164" spans="1:1021" ht="15" hidden="1" customHeight="1">
      <c r="A164" s="10">
        <v>147</v>
      </c>
      <c r="B164" s="33" t="s">
        <v>134</v>
      </c>
      <c r="C164" s="14"/>
      <c r="D164" s="10"/>
      <c r="E164" s="21"/>
      <c r="F164" s="23"/>
      <c r="G164" s="19" t="s">
        <v>25</v>
      </c>
      <c r="H164" s="92">
        <v>5</v>
      </c>
      <c r="I164" s="87"/>
      <c r="J164" s="87"/>
      <c r="K164" s="90"/>
      <c r="L164" s="90"/>
      <c r="M164" s="87"/>
      <c r="N164" s="146"/>
      <c r="O164" s="147"/>
      <c r="P164" s="147"/>
      <c r="Q164" s="90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</row>
    <row r="165" spans="1:1021" ht="15" hidden="1" customHeight="1">
      <c r="A165" s="10">
        <v>148</v>
      </c>
      <c r="B165" s="21" t="s">
        <v>135</v>
      </c>
      <c r="C165" s="14"/>
      <c r="D165" s="21"/>
      <c r="E165" s="21"/>
      <c r="F165" s="23"/>
      <c r="G165" s="19"/>
      <c r="H165" s="92"/>
      <c r="I165" s="87"/>
      <c r="J165" s="87"/>
      <c r="K165" s="90"/>
      <c r="L165" s="90"/>
      <c r="M165" s="87"/>
      <c r="N165" s="146"/>
      <c r="O165" s="147"/>
      <c r="P165" s="147"/>
      <c r="Q165" s="90"/>
    </row>
    <row r="166" spans="1:1021" s="3" customFormat="1" ht="15" hidden="1" customHeight="1">
      <c r="A166" s="10">
        <v>149</v>
      </c>
      <c r="B166" s="21" t="s">
        <v>135</v>
      </c>
      <c r="C166" s="14"/>
      <c r="D166" s="21"/>
      <c r="E166" s="21"/>
      <c r="F166" s="23"/>
      <c r="G166" s="19" t="s">
        <v>33</v>
      </c>
      <c r="H166" s="92">
        <v>3</v>
      </c>
      <c r="I166" s="87"/>
      <c r="J166" s="87"/>
      <c r="K166" s="90"/>
      <c r="L166" s="90"/>
      <c r="M166" s="87"/>
      <c r="N166" s="146"/>
      <c r="O166" s="146"/>
      <c r="P166" s="146"/>
      <c r="Q166" s="90"/>
      <c r="R166" s="18"/>
    </row>
    <row r="167" spans="1:1021" s="3" customFormat="1" ht="15" hidden="1" customHeight="1">
      <c r="A167" s="10">
        <v>150</v>
      </c>
      <c r="B167" s="21" t="s">
        <v>136</v>
      </c>
      <c r="C167" s="14"/>
      <c r="D167" s="10"/>
      <c r="E167" s="21"/>
      <c r="F167" s="22"/>
      <c r="G167" s="19" t="s">
        <v>25</v>
      </c>
      <c r="H167" s="80"/>
      <c r="I167" s="84"/>
      <c r="J167" s="84"/>
      <c r="K167" s="94"/>
      <c r="L167" s="94"/>
      <c r="M167" s="84"/>
      <c r="N167" s="84"/>
      <c r="O167" s="84"/>
      <c r="P167" s="84"/>
      <c r="Q167" s="84"/>
      <c r="R167" s="18"/>
    </row>
    <row r="168" spans="1:1021" s="3" customFormat="1" ht="15" customHeight="1">
      <c r="A168" s="10">
        <v>151</v>
      </c>
      <c r="B168" s="21" t="s">
        <v>137</v>
      </c>
      <c r="C168" s="14" t="s">
        <v>19</v>
      </c>
      <c r="D168" s="21"/>
      <c r="E168" s="21" t="s">
        <v>32</v>
      </c>
      <c r="F168" s="23"/>
      <c r="G168" s="19" t="s">
        <v>22</v>
      </c>
      <c r="H168" s="92">
        <v>3</v>
      </c>
      <c r="I168" s="87"/>
      <c r="J168" s="87"/>
      <c r="K168" s="90"/>
      <c r="L168" s="90"/>
      <c r="M168" s="87">
        <f>K168-L168</f>
        <v>0</v>
      </c>
      <c r="N168" s="146">
        <v>6</v>
      </c>
      <c r="O168" s="146">
        <v>12302.64</v>
      </c>
      <c r="P168" s="146">
        <v>12302.64</v>
      </c>
      <c r="Q168" s="90">
        <f>O168-P168</f>
        <v>0</v>
      </c>
      <c r="R168" s="20"/>
      <c r="S168" s="20"/>
      <c r="U168" s="20"/>
    </row>
    <row r="169" spans="1:1021" s="3" customFormat="1" ht="15" hidden="1" customHeight="1">
      <c r="A169" s="10">
        <v>152</v>
      </c>
      <c r="B169" s="21" t="s">
        <v>137</v>
      </c>
      <c r="C169" s="14" t="s">
        <v>19</v>
      </c>
      <c r="D169" s="21"/>
      <c r="E169" s="21" t="s">
        <v>32</v>
      </c>
      <c r="F169" s="21"/>
      <c r="G169" s="19" t="s">
        <v>33</v>
      </c>
      <c r="H169" s="80">
        <v>1</v>
      </c>
      <c r="I169" s="103"/>
      <c r="J169" s="103"/>
      <c r="K169" s="104"/>
      <c r="L169" s="104"/>
      <c r="M169" s="103"/>
      <c r="N169" s="84"/>
      <c r="O169" s="84"/>
      <c r="P169" s="84"/>
      <c r="Q169" s="84"/>
    </row>
    <row r="170" spans="1:1021" ht="15" customHeight="1">
      <c r="A170" s="10">
        <v>153</v>
      </c>
      <c r="B170" s="21" t="s">
        <v>138</v>
      </c>
      <c r="C170" s="14" t="s">
        <v>19</v>
      </c>
      <c r="D170" s="10"/>
      <c r="E170" s="21" t="s">
        <v>39</v>
      </c>
      <c r="F170" s="22"/>
      <c r="G170" s="19" t="s">
        <v>22</v>
      </c>
      <c r="H170" s="92">
        <v>4</v>
      </c>
      <c r="I170" s="101"/>
      <c r="J170" s="101"/>
      <c r="K170" s="101"/>
      <c r="L170" s="101"/>
      <c r="M170" s="87">
        <f t="shared" ref="M170:M171" si="35">K170-L170</f>
        <v>0</v>
      </c>
      <c r="N170" s="101">
        <v>9</v>
      </c>
      <c r="O170" s="101">
        <v>26709.15</v>
      </c>
      <c r="P170" s="101">
        <v>26709.15</v>
      </c>
      <c r="Q170" s="90">
        <f t="shared" ref="Q170:Q171" si="36">O170-P170</f>
        <v>0</v>
      </c>
      <c r="R170" s="20"/>
      <c r="S170" s="20"/>
      <c r="U170" s="20"/>
    </row>
    <row r="171" spans="1:1021" ht="15" customHeight="1">
      <c r="A171" s="10">
        <v>154</v>
      </c>
      <c r="B171" s="21" t="s">
        <v>139</v>
      </c>
      <c r="C171" s="42" t="s">
        <v>19</v>
      </c>
      <c r="D171" s="43"/>
      <c r="E171" s="21" t="s">
        <v>39</v>
      </c>
      <c r="F171" s="23"/>
      <c r="G171" s="19" t="s">
        <v>22</v>
      </c>
      <c r="H171" s="92"/>
      <c r="I171" s="101"/>
      <c r="J171" s="101"/>
      <c r="K171" s="101"/>
      <c r="L171" s="101"/>
      <c r="M171" s="87">
        <f t="shared" si="35"/>
        <v>0</v>
      </c>
      <c r="N171" s="101"/>
      <c r="O171" s="166"/>
      <c r="P171" s="166"/>
      <c r="Q171" s="90">
        <f t="shared" si="36"/>
        <v>0</v>
      </c>
      <c r="R171" s="20"/>
      <c r="S171" s="20"/>
      <c r="U171" s="20"/>
    </row>
    <row r="172" spans="1:1021" ht="15" hidden="1" customHeight="1">
      <c r="A172" s="10">
        <v>155</v>
      </c>
      <c r="B172" s="21" t="s">
        <v>139</v>
      </c>
      <c r="C172" s="42" t="s">
        <v>19</v>
      </c>
      <c r="D172" s="43"/>
      <c r="E172" s="21" t="s">
        <v>39</v>
      </c>
      <c r="F172" s="44"/>
      <c r="G172" s="19" t="s">
        <v>25</v>
      </c>
      <c r="H172" s="167">
        <v>1</v>
      </c>
      <c r="I172" s="104"/>
      <c r="J172" s="104"/>
      <c r="K172" s="104"/>
      <c r="L172" s="104"/>
      <c r="M172" s="104"/>
      <c r="N172" s="104"/>
      <c r="O172" s="121"/>
      <c r="P172" s="121"/>
      <c r="Q172" s="104"/>
    </row>
    <row r="173" spans="1:1021" ht="15" hidden="1" customHeight="1">
      <c r="A173" s="10">
        <v>156</v>
      </c>
      <c r="B173" s="21" t="s">
        <v>140</v>
      </c>
      <c r="C173" s="14"/>
      <c r="D173" s="10"/>
      <c r="E173" s="21"/>
      <c r="F173" s="23"/>
      <c r="G173" s="19" t="s">
        <v>44</v>
      </c>
      <c r="H173" s="96"/>
      <c r="I173" s="97"/>
      <c r="J173" s="97"/>
      <c r="K173" s="97"/>
      <c r="L173" s="97"/>
      <c r="M173" s="84"/>
      <c r="N173" s="97"/>
      <c r="O173" s="128"/>
      <c r="P173" s="128"/>
      <c r="Q173" s="138"/>
      <c r="R173" s="18"/>
    </row>
    <row r="174" spans="1:1021" ht="15" customHeight="1">
      <c r="A174" s="10">
        <v>157</v>
      </c>
      <c r="B174" s="21" t="s">
        <v>141</v>
      </c>
      <c r="C174" s="14" t="s">
        <v>19</v>
      </c>
      <c r="D174" s="10"/>
      <c r="E174" s="21" t="s">
        <v>142</v>
      </c>
      <c r="F174" s="23"/>
      <c r="G174" s="19" t="s">
        <v>22</v>
      </c>
      <c r="H174" s="92">
        <v>9</v>
      </c>
      <c r="I174" s="87"/>
      <c r="J174" s="87"/>
      <c r="K174" s="87"/>
      <c r="L174" s="87"/>
      <c r="M174" s="87">
        <f>K174-L174</f>
        <v>0</v>
      </c>
      <c r="N174" s="87">
        <v>17</v>
      </c>
      <c r="O174" s="90">
        <v>33925.620000000003</v>
      </c>
      <c r="P174" s="90">
        <v>33925.620000000003</v>
      </c>
      <c r="Q174" s="90">
        <f>O174-P174</f>
        <v>0</v>
      </c>
      <c r="R174" s="20"/>
      <c r="S174" s="20"/>
      <c r="U174" s="20"/>
    </row>
    <row r="175" spans="1:1021" ht="15" hidden="1" customHeight="1">
      <c r="A175" s="10">
        <v>158</v>
      </c>
      <c r="B175" s="21" t="s">
        <v>141</v>
      </c>
      <c r="C175" s="14" t="s">
        <v>19</v>
      </c>
      <c r="D175" s="21"/>
      <c r="E175" s="21" t="s">
        <v>142</v>
      </c>
      <c r="F175" s="21"/>
      <c r="G175" s="19" t="s">
        <v>21</v>
      </c>
      <c r="H175" s="80"/>
      <c r="I175" s="115"/>
      <c r="J175" s="115"/>
      <c r="K175" s="120"/>
      <c r="L175" s="153"/>
      <c r="M175" s="115"/>
      <c r="N175" s="168"/>
      <c r="O175" s="169"/>
      <c r="P175" s="169"/>
      <c r="Q175" s="84"/>
      <c r="R175" s="18"/>
    </row>
    <row r="176" spans="1:1021" ht="15" customHeight="1">
      <c r="A176" s="10">
        <v>159</v>
      </c>
      <c r="B176" s="21" t="s">
        <v>143</v>
      </c>
      <c r="C176" s="14" t="s">
        <v>19</v>
      </c>
      <c r="D176" s="10"/>
      <c r="E176" s="21" t="s">
        <v>122</v>
      </c>
      <c r="F176" s="23"/>
      <c r="G176" s="19" t="s">
        <v>22</v>
      </c>
      <c r="H176" s="92">
        <v>29</v>
      </c>
      <c r="I176" s="87"/>
      <c r="J176" s="87"/>
      <c r="K176" s="87"/>
      <c r="L176" s="87"/>
      <c r="M176" s="87">
        <f>K176-L176</f>
        <v>0</v>
      </c>
      <c r="N176" s="87">
        <v>48</v>
      </c>
      <c r="O176" s="87">
        <f>5248.31+2828.8+26487.21</f>
        <v>34564.32</v>
      </c>
      <c r="P176" s="87">
        <f>5248.31+2828.8+26487.21</f>
        <v>34564.32</v>
      </c>
      <c r="Q176" s="90">
        <f>O176-P176</f>
        <v>0</v>
      </c>
      <c r="R176" s="20"/>
      <c r="S176" s="20"/>
      <c r="U176" s="20"/>
    </row>
    <row r="177" spans="1:1021" s="18" customFormat="1" ht="15" hidden="1" customHeight="1">
      <c r="A177" s="10">
        <v>160</v>
      </c>
      <c r="B177" s="45" t="s">
        <v>143</v>
      </c>
      <c r="C177" s="14" t="s">
        <v>19</v>
      </c>
      <c r="D177" s="10"/>
      <c r="E177" s="21"/>
      <c r="F177" s="22"/>
      <c r="G177" s="19" t="s">
        <v>47</v>
      </c>
      <c r="H177" s="80"/>
      <c r="I177" s="170"/>
      <c r="J177" s="170"/>
      <c r="K177" s="170"/>
      <c r="L177" s="170"/>
      <c r="M177" s="84"/>
      <c r="N177" s="171"/>
      <c r="O177" s="172"/>
      <c r="P177" s="172"/>
      <c r="Q177" s="84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</row>
    <row r="178" spans="1:1021" ht="15" customHeight="1">
      <c r="A178" s="10">
        <v>161</v>
      </c>
      <c r="B178" s="21" t="s">
        <v>144</v>
      </c>
      <c r="C178" s="14" t="s">
        <v>19</v>
      </c>
      <c r="D178" s="10"/>
      <c r="E178" s="21" t="s">
        <v>43</v>
      </c>
      <c r="F178" s="23"/>
      <c r="G178" s="19" t="s">
        <v>22</v>
      </c>
      <c r="H178" s="92">
        <v>1</v>
      </c>
      <c r="I178" s="87"/>
      <c r="J178" s="87"/>
      <c r="K178" s="87"/>
      <c r="L178" s="87"/>
      <c r="M178" s="87">
        <f>K178-L178</f>
        <v>0</v>
      </c>
      <c r="N178" s="87">
        <v>7</v>
      </c>
      <c r="O178" s="87">
        <v>10274.379999999999</v>
      </c>
      <c r="P178" s="87">
        <v>10274.379999999999</v>
      </c>
      <c r="Q178" s="90">
        <f>O178-P178</f>
        <v>0</v>
      </c>
      <c r="R178" s="20"/>
      <c r="S178" s="20"/>
      <c r="U178" s="20"/>
    </row>
    <row r="179" spans="1:1021" ht="15" hidden="1" customHeight="1">
      <c r="A179" s="10">
        <v>162</v>
      </c>
      <c r="B179" s="21" t="s">
        <v>145</v>
      </c>
      <c r="C179" s="14" t="s">
        <v>38</v>
      </c>
      <c r="D179" s="10"/>
      <c r="E179" s="21"/>
      <c r="F179" s="22"/>
      <c r="G179" s="19" t="s">
        <v>47</v>
      </c>
      <c r="H179" s="80">
        <v>10</v>
      </c>
      <c r="I179" s="84"/>
      <c r="J179" s="84"/>
      <c r="K179" s="84"/>
      <c r="L179" s="84"/>
      <c r="M179" s="84"/>
      <c r="N179" s="84">
        <v>4</v>
      </c>
      <c r="O179" s="95">
        <v>9618.6</v>
      </c>
      <c r="P179" s="95">
        <v>9618.6</v>
      </c>
      <c r="Q179" s="84">
        <v>0</v>
      </c>
      <c r="R179" s="18"/>
    </row>
    <row r="180" spans="1:1021" ht="15" customHeight="1">
      <c r="A180" s="10">
        <v>163</v>
      </c>
      <c r="B180" s="21" t="s">
        <v>145</v>
      </c>
      <c r="C180" s="14"/>
      <c r="D180" s="10"/>
      <c r="E180" s="21"/>
      <c r="F180" s="22"/>
      <c r="G180" s="19" t="s">
        <v>22</v>
      </c>
      <c r="H180" s="80"/>
      <c r="I180" s="84"/>
      <c r="J180" s="84"/>
      <c r="K180" s="84"/>
      <c r="L180" s="84"/>
      <c r="M180" s="87">
        <f t="shared" ref="M180:M181" si="37">K180-L180</f>
        <v>0</v>
      </c>
      <c r="N180" s="84"/>
      <c r="O180" s="84"/>
      <c r="P180" s="84"/>
      <c r="Q180" s="90">
        <f t="shared" ref="Q180:Q181" si="38">O180-P180</f>
        <v>0</v>
      </c>
      <c r="R180" s="20"/>
      <c r="S180" s="20"/>
      <c r="U180" s="20"/>
    </row>
    <row r="181" spans="1:1021" ht="15" customHeight="1">
      <c r="A181" s="10">
        <v>164</v>
      </c>
      <c r="B181" s="21" t="s">
        <v>146</v>
      </c>
      <c r="C181" s="14" t="s">
        <v>38</v>
      </c>
      <c r="D181" s="10"/>
      <c r="E181" s="21" t="s">
        <v>147</v>
      </c>
      <c r="F181" s="23"/>
      <c r="G181" s="19" t="s">
        <v>22</v>
      </c>
      <c r="H181" s="92">
        <v>2</v>
      </c>
      <c r="I181" s="87"/>
      <c r="J181" s="87"/>
      <c r="K181" s="87"/>
      <c r="L181" s="87"/>
      <c r="M181" s="87">
        <f t="shared" si="37"/>
        <v>0</v>
      </c>
      <c r="N181" s="173">
        <v>3</v>
      </c>
      <c r="O181" s="174">
        <v>11740.51</v>
      </c>
      <c r="P181" s="174">
        <v>11740.51</v>
      </c>
      <c r="Q181" s="90">
        <f t="shared" si="38"/>
        <v>0</v>
      </c>
      <c r="R181" s="20"/>
      <c r="S181" s="20"/>
      <c r="U181" s="20"/>
    </row>
    <row r="182" spans="1:1021" ht="15" hidden="1" customHeight="1">
      <c r="A182" s="10">
        <v>165</v>
      </c>
      <c r="B182" s="21" t="s">
        <v>146</v>
      </c>
      <c r="C182" s="14" t="s">
        <v>38</v>
      </c>
      <c r="D182" s="10"/>
      <c r="E182" s="21" t="s">
        <v>147</v>
      </c>
      <c r="F182" s="30"/>
      <c r="G182" s="19" t="s">
        <v>47</v>
      </c>
      <c r="H182" s="80">
        <v>2</v>
      </c>
      <c r="I182" s="84"/>
      <c r="J182" s="84"/>
      <c r="K182" s="84"/>
      <c r="L182" s="84"/>
      <c r="M182" s="84"/>
      <c r="N182" s="82">
        <v>2</v>
      </c>
      <c r="O182" s="82">
        <v>693.66</v>
      </c>
      <c r="P182" s="82">
        <v>693.66</v>
      </c>
      <c r="Q182" s="84">
        <v>0</v>
      </c>
      <c r="R182" s="18"/>
    </row>
    <row r="183" spans="1:1021" ht="15" hidden="1" customHeight="1">
      <c r="A183" s="10">
        <v>166</v>
      </c>
      <c r="B183" s="21" t="s">
        <v>145</v>
      </c>
      <c r="C183" s="14"/>
      <c r="D183" s="10"/>
      <c r="E183" s="21"/>
      <c r="F183" s="30"/>
      <c r="G183" s="19"/>
      <c r="H183" s="80"/>
      <c r="I183" s="84"/>
      <c r="J183" s="84"/>
      <c r="K183" s="84"/>
      <c r="L183" s="84"/>
      <c r="M183" s="84"/>
      <c r="N183" s="82"/>
      <c r="O183" s="129"/>
      <c r="P183" s="82"/>
      <c r="Q183" s="84"/>
      <c r="R183" s="18"/>
    </row>
    <row r="184" spans="1:1021" ht="15" hidden="1" customHeight="1">
      <c r="A184" s="10"/>
      <c r="B184" s="21" t="s">
        <v>145</v>
      </c>
      <c r="C184" s="14"/>
      <c r="D184" s="10"/>
      <c r="E184" s="21"/>
      <c r="F184" s="30"/>
      <c r="G184" s="19" t="s">
        <v>25</v>
      </c>
      <c r="H184" s="80">
        <v>5</v>
      </c>
      <c r="I184" s="84"/>
      <c r="J184" s="84"/>
      <c r="K184" s="84"/>
      <c r="L184" s="84"/>
      <c r="M184" s="84"/>
      <c r="N184" s="82"/>
      <c r="O184" s="129"/>
      <c r="P184" s="82"/>
      <c r="Q184" s="84"/>
      <c r="R184" s="18"/>
    </row>
    <row r="185" spans="1:1021" ht="15" hidden="1" customHeight="1">
      <c r="A185" s="10">
        <v>167</v>
      </c>
      <c r="B185" s="21" t="s">
        <v>148</v>
      </c>
      <c r="C185" s="14" t="s">
        <v>19</v>
      </c>
      <c r="D185" s="10"/>
      <c r="E185" s="21"/>
      <c r="F185" s="22"/>
      <c r="G185" s="19" t="s">
        <v>25</v>
      </c>
      <c r="H185" s="80">
        <v>6</v>
      </c>
      <c r="I185" s="104"/>
      <c r="J185" s="104"/>
      <c r="K185" s="104"/>
      <c r="L185" s="104"/>
      <c r="M185" s="104"/>
      <c r="N185" s="104"/>
      <c r="O185" s="121"/>
      <c r="P185" s="104"/>
      <c r="Q185" s="104"/>
    </row>
    <row r="186" spans="1:1021" ht="15" customHeight="1">
      <c r="A186" s="10">
        <v>168</v>
      </c>
      <c r="B186" s="21" t="s">
        <v>148</v>
      </c>
      <c r="C186" s="14" t="s">
        <v>19</v>
      </c>
      <c r="D186" s="10"/>
      <c r="E186" s="21" t="s">
        <v>24</v>
      </c>
      <c r="F186" s="30"/>
      <c r="G186" s="19" t="s">
        <v>22</v>
      </c>
      <c r="H186" s="92"/>
      <c r="I186" s="87"/>
      <c r="J186" s="87"/>
      <c r="K186" s="87"/>
      <c r="L186" s="87"/>
      <c r="M186" s="87">
        <f t="shared" ref="M186:M187" si="39">K186-L186</f>
        <v>0</v>
      </c>
      <c r="N186" s="175"/>
      <c r="O186" s="176"/>
      <c r="P186" s="176"/>
      <c r="Q186" s="90">
        <f t="shared" ref="Q186:Q187" si="40">O186-P186</f>
        <v>0</v>
      </c>
      <c r="R186" s="20"/>
      <c r="S186" s="20"/>
      <c r="U186" s="20"/>
    </row>
    <row r="187" spans="1:1021" ht="15" customHeight="1">
      <c r="A187" s="10">
        <v>169</v>
      </c>
      <c r="B187" s="21" t="s">
        <v>149</v>
      </c>
      <c r="C187" s="14" t="s">
        <v>19</v>
      </c>
      <c r="D187" s="10"/>
      <c r="E187" s="21" t="s">
        <v>39</v>
      </c>
      <c r="F187" s="22"/>
      <c r="G187" s="19" t="s">
        <v>22</v>
      </c>
      <c r="H187" s="92">
        <v>1</v>
      </c>
      <c r="I187" s="87"/>
      <c r="J187" s="87"/>
      <c r="K187" s="87"/>
      <c r="L187" s="87"/>
      <c r="M187" s="87">
        <f t="shared" si="39"/>
        <v>0</v>
      </c>
      <c r="N187" s="87">
        <v>6</v>
      </c>
      <c r="O187" s="87">
        <v>6306.59</v>
      </c>
      <c r="P187" s="87">
        <v>6306.59</v>
      </c>
      <c r="Q187" s="90">
        <f t="shared" si="40"/>
        <v>0</v>
      </c>
      <c r="R187" s="20"/>
      <c r="S187" s="20"/>
      <c r="T187" s="18"/>
      <c r="U187" s="20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8"/>
      <c r="ALB187" s="18"/>
      <c r="ALC187" s="18"/>
      <c r="ALD187" s="18"/>
      <c r="ALE187" s="18"/>
      <c r="ALF187" s="18"/>
      <c r="ALG187" s="18"/>
      <c r="ALH187" s="18"/>
      <c r="ALI187" s="18"/>
      <c r="ALJ187" s="18"/>
      <c r="ALK187" s="18"/>
      <c r="ALL187" s="18"/>
      <c r="ALM187" s="18"/>
      <c r="ALN187" s="18"/>
      <c r="ALO187" s="18"/>
      <c r="ALP187" s="18"/>
      <c r="ALQ187" s="18"/>
      <c r="ALR187" s="18"/>
      <c r="ALS187" s="18"/>
      <c r="ALT187" s="18"/>
      <c r="ALU187" s="18"/>
      <c r="ALV187" s="18"/>
      <c r="ALW187" s="18"/>
      <c r="ALX187" s="18"/>
      <c r="ALY187" s="18"/>
      <c r="ALZ187" s="18"/>
      <c r="AMA187" s="18"/>
      <c r="AMB187" s="18"/>
      <c r="AMC187" s="18"/>
      <c r="AMD187" s="18"/>
      <c r="AME187" s="18"/>
      <c r="AMF187" s="18"/>
      <c r="AMG187" s="18"/>
    </row>
    <row r="188" spans="1:1021" ht="15" hidden="1" customHeight="1">
      <c r="A188" s="10">
        <v>170</v>
      </c>
      <c r="B188" s="21" t="s">
        <v>149</v>
      </c>
      <c r="C188" s="14" t="s">
        <v>19</v>
      </c>
      <c r="D188" s="10"/>
      <c r="E188" s="21" t="s">
        <v>39</v>
      </c>
      <c r="F188" s="22"/>
      <c r="G188" s="19" t="s">
        <v>25</v>
      </c>
      <c r="H188" s="80"/>
      <c r="I188" s="84"/>
      <c r="J188" s="84"/>
      <c r="K188" s="84"/>
      <c r="L188" s="84"/>
      <c r="M188" s="84"/>
      <c r="N188" s="84"/>
      <c r="O188" s="84"/>
      <c r="P188" s="84"/>
      <c r="Q188" s="84"/>
      <c r="R188" s="18"/>
    </row>
    <row r="189" spans="1:1021" ht="15" customHeight="1">
      <c r="A189" s="10">
        <v>171</v>
      </c>
      <c r="B189" s="21" t="s">
        <v>150</v>
      </c>
      <c r="C189" s="14" t="s">
        <v>19</v>
      </c>
      <c r="D189" s="10"/>
      <c r="E189" s="21" t="s">
        <v>39</v>
      </c>
      <c r="F189" s="22"/>
      <c r="G189" s="19" t="s">
        <v>22</v>
      </c>
      <c r="H189" s="92">
        <v>1</v>
      </c>
      <c r="I189" s="87"/>
      <c r="J189" s="87"/>
      <c r="K189" s="87"/>
      <c r="L189" s="87"/>
      <c r="M189" s="87">
        <f>K189-L189</f>
        <v>0</v>
      </c>
      <c r="N189" s="87"/>
      <c r="O189" s="93"/>
      <c r="P189" s="93"/>
      <c r="Q189" s="90">
        <f>O189-P189</f>
        <v>0</v>
      </c>
      <c r="R189" s="20"/>
      <c r="S189" s="20"/>
      <c r="U189" s="20"/>
    </row>
    <row r="190" spans="1:1021" ht="15" hidden="1" customHeight="1">
      <c r="A190" s="10">
        <v>172</v>
      </c>
      <c r="B190" s="21" t="s">
        <v>150</v>
      </c>
      <c r="C190" s="14" t="s">
        <v>19</v>
      </c>
      <c r="D190" s="43"/>
      <c r="E190" s="21" t="s">
        <v>39</v>
      </c>
      <c r="F190" s="44"/>
      <c r="G190" s="19" t="s">
        <v>25</v>
      </c>
      <c r="H190" s="167"/>
      <c r="I190" s="84"/>
      <c r="J190" s="84"/>
      <c r="K190" s="84"/>
      <c r="L190" s="84"/>
      <c r="M190" s="84"/>
      <c r="N190" s="84"/>
      <c r="O190" s="95"/>
      <c r="P190" s="84"/>
      <c r="Q190" s="84"/>
      <c r="R190" s="18"/>
    </row>
    <row r="191" spans="1:1021" ht="15" customHeight="1">
      <c r="A191" s="10">
        <v>173</v>
      </c>
      <c r="B191" s="21" t="s">
        <v>151</v>
      </c>
      <c r="C191" s="14" t="s">
        <v>19</v>
      </c>
      <c r="D191" s="43"/>
      <c r="E191" s="21" t="s">
        <v>39</v>
      </c>
      <c r="F191" s="23"/>
      <c r="G191" s="19" t="s">
        <v>22</v>
      </c>
      <c r="H191" s="177">
        <v>3</v>
      </c>
      <c r="I191" s="87"/>
      <c r="J191" s="87"/>
      <c r="K191" s="87"/>
      <c r="L191" s="87"/>
      <c r="M191" s="87">
        <f>K191-L191</f>
        <v>0</v>
      </c>
      <c r="N191" s="87"/>
      <c r="O191" s="93"/>
      <c r="P191" s="93"/>
      <c r="Q191" s="90">
        <f>O191-P191</f>
        <v>0</v>
      </c>
      <c r="R191" s="20"/>
      <c r="S191" s="20"/>
      <c r="U191" s="20"/>
    </row>
    <row r="192" spans="1:1021" ht="15" hidden="1" customHeight="1">
      <c r="A192" s="10">
        <v>174</v>
      </c>
      <c r="B192" s="21" t="s">
        <v>151</v>
      </c>
      <c r="C192" s="14"/>
      <c r="D192" s="10"/>
      <c r="E192" s="21"/>
      <c r="F192" s="23"/>
      <c r="G192" s="19" t="s">
        <v>25</v>
      </c>
      <c r="H192" s="80"/>
      <c r="I192" s="84"/>
      <c r="J192" s="84"/>
      <c r="K192" s="84"/>
      <c r="L192" s="84"/>
      <c r="M192" s="84"/>
      <c r="N192" s="84"/>
      <c r="O192" s="95"/>
      <c r="P192" s="95"/>
      <c r="Q192" s="13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</row>
    <row r="193" spans="1:1021" ht="15" customHeight="1">
      <c r="A193" s="10">
        <v>175</v>
      </c>
      <c r="B193" s="21" t="s">
        <v>152</v>
      </c>
      <c r="C193" s="14" t="s">
        <v>19</v>
      </c>
      <c r="D193" s="10"/>
      <c r="E193" s="21" t="s">
        <v>39</v>
      </c>
      <c r="F193" s="23"/>
      <c r="G193" s="19" t="s">
        <v>22</v>
      </c>
      <c r="H193" s="92">
        <v>1</v>
      </c>
      <c r="I193" s="87"/>
      <c r="J193" s="87"/>
      <c r="K193" s="87"/>
      <c r="L193" s="87"/>
      <c r="M193" s="87">
        <f>K193-L193</f>
        <v>0</v>
      </c>
      <c r="N193" s="87">
        <v>6</v>
      </c>
      <c r="O193" s="93">
        <v>14287.55</v>
      </c>
      <c r="P193" s="93">
        <v>14287.55</v>
      </c>
      <c r="Q193" s="90">
        <f>O193-P193</f>
        <v>0</v>
      </c>
      <c r="R193" s="20"/>
      <c r="S193" s="20"/>
      <c r="T193" s="18"/>
      <c r="U193" s="20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8"/>
      <c r="ALB193" s="18"/>
      <c r="ALC193" s="18"/>
      <c r="ALD193" s="18"/>
      <c r="ALE193" s="18"/>
      <c r="ALF193" s="18"/>
      <c r="ALG193" s="18"/>
      <c r="ALH193" s="18"/>
      <c r="ALI193" s="18"/>
      <c r="ALJ193" s="18"/>
      <c r="ALK193" s="18"/>
      <c r="ALL193" s="18"/>
      <c r="ALM193" s="18"/>
      <c r="ALN193" s="18"/>
      <c r="ALO193" s="18"/>
      <c r="ALP193" s="18"/>
      <c r="ALQ193" s="18"/>
      <c r="ALR193" s="18"/>
      <c r="ALS193" s="18"/>
      <c r="ALT193" s="18"/>
      <c r="ALU193" s="18"/>
      <c r="ALV193" s="18"/>
      <c r="ALW193" s="18"/>
      <c r="ALX193" s="18"/>
      <c r="ALY193" s="18"/>
      <c r="ALZ193" s="18"/>
      <c r="AMA193" s="18"/>
      <c r="AMB193" s="18"/>
      <c r="AMC193" s="18"/>
      <c r="AMD193" s="18"/>
      <c r="AME193" s="18"/>
      <c r="AMF193" s="18"/>
      <c r="AMG193" s="18"/>
    </row>
    <row r="194" spans="1:1021" s="3" customFormat="1" ht="15" hidden="1" customHeight="1">
      <c r="A194" s="10">
        <v>176</v>
      </c>
      <c r="B194" s="21" t="s">
        <v>152</v>
      </c>
      <c r="C194" s="14" t="s">
        <v>19</v>
      </c>
      <c r="D194" s="10"/>
      <c r="E194" s="21" t="s">
        <v>39</v>
      </c>
      <c r="F194" s="22"/>
      <c r="G194" s="19" t="s">
        <v>25</v>
      </c>
      <c r="H194" s="80"/>
      <c r="I194" s="104"/>
      <c r="J194" s="104"/>
      <c r="K194" s="104"/>
      <c r="L194" s="104"/>
      <c r="M194" s="104"/>
      <c r="N194" s="104"/>
      <c r="O194" s="121"/>
      <c r="P194" s="104"/>
      <c r="Q194" s="104"/>
    </row>
    <row r="195" spans="1:1021" s="3" customFormat="1" ht="15" hidden="1" customHeight="1">
      <c r="A195" s="10">
        <v>177</v>
      </c>
      <c r="B195" s="29" t="s">
        <v>153</v>
      </c>
      <c r="C195" s="14" t="s">
        <v>19</v>
      </c>
      <c r="D195" s="10"/>
      <c r="E195" s="21" t="s">
        <v>43</v>
      </c>
      <c r="F195" s="22"/>
      <c r="G195" s="19" t="s">
        <v>44</v>
      </c>
      <c r="H195" s="80">
        <v>3</v>
      </c>
      <c r="I195" s="105"/>
      <c r="J195" s="105"/>
      <c r="K195" s="104"/>
      <c r="L195" s="106"/>
      <c r="M195" s="105"/>
      <c r="N195" s="107">
        <v>3</v>
      </c>
      <c r="O195" s="108">
        <v>14033.2</v>
      </c>
      <c r="P195" s="108">
        <v>14033.2</v>
      </c>
      <c r="Q195" s="107"/>
      <c r="R195" s="18"/>
    </row>
    <row r="196" spans="1:1021" s="3" customFormat="1" ht="15" customHeight="1">
      <c r="A196" s="10">
        <v>178</v>
      </c>
      <c r="B196" s="21" t="s">
        <v>153</v>
      </c>
      <c r="C196" s="14" t="s">
        <v>19</v>
      </c>
      <c r="D196" s="10"/>
      <c r="E196" s="21" t="s">
        <v>43</v>
      </c>
      <c r="F196" s="23"/>
      <c r="G196" s="19" t="s">
        <v>22</v>
      </c>
      <c r="H196" s="92">
        <v>4</v>
      </c>
      <c r="I196" s="87"/>
      <c r="J196" s="87"/>
      <c r="K196" s="87"/>
      <c r="L196" s="87"/>
      <c r="M196" s="87">
        <f>K196-L196</f>
        <v>0</v>
      </c>
      <c r="N196" s="87">
        <v>15</v>
      </c>
      <c r="O196" s="99">
        <v>43304.42</v>
      </c>
      <c r="P196" s="99">
        <v>43304.42</v>
      </c>
      <c r="Q196" s="90">
        <f>O196-P196</f>
        <v>0</v>
      </c>
      <c r="R196" s="20"/>
      <c r="S196" s="20"/>
      <c r="U196" s="20"/>
    </row>
    <row r="197" spans="1:1021" s="3" customFormat="1" ht="15" hidden="1" customHeight="1">
      <c r="A197" s="10">
        <v>179</v>
      </c>
      <c r="B197" s="21" t="s">
        <v>153</v>
      </c>
      <c r="C197" s="14" t="s">
        <v>19</v>
      </c>
      <c r="D197" s="10"/>
      <c r="E197" s="21" t="s">
        <v>39</v>
      </c>
      <c r="F197" s="22"/>
      <c r="G197" s="19" t="s">
        <v>25</v>
      </c>
      <c r="H197" s="80"/>
      <c r="I197" s="84"/>
      <c r="J197" s="84"/>
      <c r="K197" s="84"/>
      <c r="L197" s="84"/>
      <c r="M197" s="84"/>
      <c r="N197" s="84"/>
      <c r="O197" s="95"/>
      <c r="P197" s="84"/>
      <c r="Q197" s="84"/>
      <c r="R197" s="18"/>
    </row>
    <row r="198" spans="1:1021" s="3" customFormat="1" ht="15" customHeight="1">
      <c r="A198" s="10">
        <v>180</v>
      </c>
      <c r="B198" s="21" t="s">
        <v>154</v>
      </c>
      <c r="C198" s="14" t="s">
        <v>19</v>
      </c>
      <c r="D198" s="10"/>
      <c r="E198" s="21" t="s">
        <v>24</v>
      </c>
      <c r="F198" s="22"/>
      <c r="G198" s="19" t="s">
        <v>22</v>
      </c>
      <c r="H198" s="92">
        <v>1</v>
      </c>
      <c r="I198" s="87"/>
      <c r="J198" s="87"/>
      <c r="K198" s="87"/>
      <c r="L198" s="87"/>
      <c r="M198" s="87">
        <f t="shared" ref="M198:M200" si="41">K198-L198</f>
        <v>0</v>
      </c>
      <c r="N198" s="87">
        <v>4</v>
      </c>
      <c r="O198" s="93">
        <f>7049.94+2685.19</f>
        <v>9735.1299999999992</v>
      </c>
      <c r="P198" s="93">
        <f>7049.94+2685.19</f>
        <v>9735.1299999999992</v>
      </c>
      <c r="Q198" s="90">
        <f t="shared" ref="Q198:Q200" si="42">O198-P198</f>
        <v>0</v>
      </c>
      <c r="R198" s="20"/>
      <c r="S198" s="20"/>
      <c r="U198" s="20"/>
    </row>
    <row r="199" spans="1:1021" s="3" customFormat="1" ht="15" customHeight="1">
      <c r="A199" s="10">
        <v>181</v>
      </c>
      <c r="B199" s="21" t="s">
        <v>155</v>
      </c>
      <c r="C199" s="14" t="s">
        <v>19</v>
      </c>
      <c r="D199" s="10"/>
      <c r="E199" s="21"/>
      <c r="F199" s="23"/>
      <c r="G199" s="19" t="s">
        <v>22</v>
      </c>
      <c r="H199" s="92">
        <v>2</v>
      </c>
      <c r="I199" s="87"/>
      <c r="J199" s="87"/>
      <c r="K199" s="87"/>
      <c r="L199" s="87"/>
      <c r="M199" s="87">
        <f t="shared" si="41"/>
        <v>0</v>
      </c>
      <c r="N199" s="87">
        <v>6</v>
      </c>
      <c r="O199" s="93">
        <v>70947.22</v>
      </c>
      <c r="P199" s="93">
        <v>70947.22</v>
      </c>
      <c r="Q199" s="90">
        <f t="shared" si="42"/>
        <v>0</v>
      </c>
      <c r="R199" s="20"/>
      <c r="S199" s="20"/>
      <c r="U199" s="20"/>
    </row>
    <row r="200" spans="1:1021" s="3" customFormat="1" ht="15" customHeight="1">
      <c r="A200" s="10">
        <v>182</v>
      </c>
      <c r="B200" s="21" t="s">
        <v>156</v>
      </c>
      <c r="C200" s="14" t="s">
        <v>19</v>
      </c>
      <c r="D200" s="10"/>
      <c r="E200" s="21" t="s">
        <v>24</v>
      </c>
      <c r="F200" s="23"/>
      <c r="G200" s="19" t="s">
        <v>22</v>
      </c>
      <c r="H200" s="92"/>
      <c r="I200" s="87"/>
      <c r="J200" s="87"/>
      <c r="K200" s="87"/>
      <c r="L200" s="87"/>
      <c r="M200" s="87">
        <f t="shared" si="41"/>
        <v>0</v>
      </c>
      <c r="N200" s="87"/>
      <c r="O200" s="93"/>
      <c r="P200" s="93"/>
      <c r="Q200" s="90">
        <f t="shared" si="42"/>
        <v>0</v>
      </c>
      <c r="R200" s="20"/>
      <c r="S200" s="20"/>
      <c r="U200" s="20"/>
    </row>
    <row r="201" spans="1:1021" s="3" customFormat="1" ht="15" hidden="1" customHeight="1">
      <c r="A201" s="10">
        <v>183</v>
      </c>
      <c r="B201" s="21" t="s">
        <v>156</v>
      </c>
      <c r="C201" s="14" t="s">
        <v>19</v>
      </c>
      <c r="D201" s="10"/>
      <c r="E201" s="21" t="s">
        <v>39</v>
      </c>
      <c r="F201" s="29"/>
      <c r="G201" s="19" t="s">
        <v>25</v>
      </c>
      <c r="H201" s="96"/>
      <c r="I201" s="178"/>
      <c r="J201" s="178"/>
      <c r="K201" s="178"/>
      <c r="L201" s="178"/>
      <c r="M201" s="178"/>
      <c r="N201" s="178"/>
      <c r="O201" s="179"/>
      <c r="P201" s="178"/>
      <c r="Q201" s="178"/>
    </row>
    <row r="202" spans="1:1021" s="3" customFormat="1" ht="15" hidden="1" customHeight="1">
      <c r="A202" s="10">
        <v>184</v>
      </c>
      <c r="B202" s="21" t="s">
        <v>157</v>
      </c>
      <c r="C202" s="14" t="s">
        <v>19</v>
      </c>
      <c r="D202" s="10"/>
      <c r="E202" s="21" t="s">
        <v>158</v>
      </c>
      <c r="F202" s="22"/>
      <c r="G202" s="19" t="s">
        <v>21</v>
      </c>
      <c r="H202" s="80"/>
      <c r="I202" s="115"/>
      <c r="J202" s="127"/>
      <c r="K202" s="143"/>
      <c r="L202" s="143"/>
      <c r="M202" s="127"/>
      <c r="N202" s="84"/>
      <c r="O202" s="84"/>
      <c r="P202" s="84"/>
      <c r="Q202" s="84"/>
    </row>
    <row r="203" spans="1:1021" s="3" customFormat="1" ht="15" customHeight="1">
      <c r="A203" s="10">
        <v>185</v>
      </c>
      <c r="B203" s="21" t="s">
        <v>157</v>
      </c>
      <c r="C203" s="14" t="s">
        <v>19</v>
      </c>
      <c r="D203" s="10"/>
      <c r="E203" s="21"/>
      <c r="F203" s="23"/>
      <c r="G203" s="19" t="s">
        <v>22</v>
      </c>
      <c r="H203" s="92"/>
      <c r="I203" s="87"/>
      <c r="J203" s="87"/>
      <c r="K203" s="87"/>
      <c r="L203" s="87"/>
      <c r="M203" s="87">
        <f>K203-L203</f>
        <v>0</v>
      </c>
      <c r="N203" s="87"/>
      <c r="O203" s="93"/>
      <c r="P203" s="93"/>
      <c r="Q203" s="90">
        <f>O203-P203</f>
        <v>0</v>
      </c>
      <c r="R203" s="20"/>
      <c r="S203" s="20"/>
      <c r="U203" s="20"/>
    </row>
    <row r="204" spans="1:1021" s="3" customFormat="1" ht="15" hidden="1" customHeight="1">
      <c r="A204" s="10">
        <v>186</v>
      </c>
      <c r="B204" s="21" t="s">
        <v>159</v>
      </c>
      <c r="C204" s="14"/>
      <c r="D204" s="10"/>
      <c r="E204" s="21"/>
      <c r="F204" s="23"/>
      <c r="G204" s="19"/>
      <c r="H204" s="92"/>
      <c r="I204" s="87"/>
      <c r="J204" s="87"/>
      <c r="K204" s="87"/>
      <c r="L204" s="87"/>
      <c r="M204" s="87"/>
      <c r="N204" s="87"/>
      <c r="O204" s="93"/>
      <c r="P204" s="93"/>
      <c r="Q204" s="90"/>
      <c r="R204" s="20"/>
      <c r="S204" s="20"/>
      <c r="U204" s="20"/>
    </row>
    <row r="205" spans="1:1021" s="3" customFormat="1" ht="15" hidden="1" customHeight="1">
      <c r="A205" s="10">
        <v>187</v>
      </c>
      <c r="B205" s="21" t="s">
        <v>159</v>
      </c>
      <c r="C205" s="14"/>
      <c r="D205" s="10"/>
      <c r="E205" s="21"/>
      <c r="F205" s="23"/>
      <c r="G205" s="19" t="s">
        <v>33</v>
      </c>
      <c r="H205" s="92">
        <v>2</v>
      </c>
      <c r="I205" s="87"/>
      <c r="J205" s="87"/>
      <c r="K205" s="87"/>
      <c r="L205" s="87"/>
      <c r="M205" s="87"/>
      <c r="N205" s="87"/>
      <c r="O205" s="93"/>
      <c r="P205" s="93"/>
      <c r="Q205" s="90"/>
      <c r="R205" s="20"/>
      <c r="S205" s="20"/>
      <c r="U205" s="20"/>
    </row>
    <row r="206" spans="1:1021" s="3" customFormat="1" ht="15" hidden="1" customHeight="1">
      <c r="A206" s="10">
        <v>188</v>
      </c>
      <c r="B206" s="21" t="s">
        <v>160</v>
      </c>
      <c r="C206" s="14"/>
      <c r="D206" s="10"/>
      <c r="E206" s="21"/>
      <c r="F206" s="22"/>
      <c r="G206" s="19" t="s">
        <v>33</v>
      </c>
      <c r="H206" s="92"/>
      <c r="I206" s="87"/>
      <c r="J206" s="87"/>
      <c r="K206" s="90"/>
      <c r="L206" s="90"/>
      <c r="M206" s="87"/>
      <c r="N206" s="87"/>
      <c r="O206" s="93"/>
      <c r="P206" s="93"/>
      <c r="Q206" s="90"/>
    </row>
    <row r="207" spans="1:1021" s="3" customFormat="1" ht="15" hidden="1" customHeight="1">
      <c r="A207" s="10"/>
      <c r="B207" s="39" t="s">
        <v>254</v>
      </c>
      <c r="C207" s="14"/>
      <c r="D207" s="11"/>
      <c r="E207" s="21"/>
      <c r="F207" s="46"/>
      <c r="G207" s="19" t="s">
        <v>25</v>
      </c>
      <c r="H207" s="116">
        <v>1</v>
      </c>
      <c r="I207" s="117"/>
      <c r="J207" s="117"/>
      <c r="K207" s="119"/>
      <c r="L207" s="119"/>
      <c r="M207" s="87"/>
      <c r="N207" s="117"/>
      <c r="O207" s="118"/>
      <c r="P207" s="118"/>
      <c r="Q207" s="90"/>
    </row>
    <row r="208" spans="1:1021" s="3" customFormat="1" ht="15" hidden="1" customHeight="1">
      <c r="A208" s="10">
        <v>189</v>
      </c>
      <c r="B208" s="39" t="s">
        <v>161</v>
      </c>
      <c r="C208" s="14" t="s">
        <v>38</v>
      </c>
      <c r="D208" s="11"/>
      <c r="E208" s="21" t="s">
        <v>24</v>
      </c>
      <c r="F208" s="46"/>
      <c r="G208" s="19" t="s">
        <v>25</v>
      </c>
      <c r="H208" s="96"/>
      <c r="I208" s="97"/>
      <c r="J208" s="97"/>
      <c r="K208" s="180"/>
      <c r="L208" s="180"/>
      <c r="M208" s="84"/>
      <c r="N208" s="97"/>
      <c r="O208" s="128"/>
      <c r="P208" s="128"/>
      <c r="Q208" s="84"/>
      <c r="R208" s="18"/>
    </row>
    <row r="209" spans="1:1021" s="3" customFormat="1" ht="15" customHeight="1">
      <c r="A209" s="10">
        <v>190</v>
      </c>
      <c r="B209" s="47" t="s">
        <v>161</v>
      </c>
      <c r="C209" s="48" t="s">
        <v>38</v>
      </c>
      <c r="D209" s="11"/>
      <c r="E209" s="39"/>
      <c r="F209" s="26"/>
      <c r="G209" s="27" t="s">
        <v>22</v>
      </c>
      <c r="H209" s="116">
        <v>3</v>
      </c>
      <c r="I209" s="87"/>
      <c r="J209" s="87"/>
      <c r="K209" s="87"/>
      <c r="L209" s="87"/>
      <c r="M209" s="87">
        <f>K209-L209</f>
        <v>0</v>
      </c>
      <c r="N209" s="87"/>
      <c r="O209" s="93"/>
      <c r="P209" s="93"/>
      <c r="Q209" s="90">
        <f>O209-P209</f>
        <v>0</v>
      </c>
      <c r="R209" s="20"/>
      <c r="S209" s="20"/>
      <c r="U209" s="20"/>
    </row>
    <row r="210" spans="1:1021" s="3" customFormat="1" ht="15" hidden="1" customHeight="1">
      <c r="A210" s="10">
        <v>191</v>
      </c>
      <c r="B210" s="39" t="s">
        <v>162</v>
      </c>
      <c r="C210" s="14"/>
      <c r="D210" s="11"/>
      <c r="E210" s="21"/>
      <c r="F210" s="46"/>
      <c r="G210" s="19" t="s">
        <v>25</v>
      </c>
      <c r="H210" s="96"/>
      <c r="I210" s="104"/>
      <c r="J210" s="104"/>
      <c r="K210" s="104"/>
      <c r="L210" s="104"/>
      <c r="M210" s="104"/>
      <c r="N210" s="104"/>
      <c r="O210" s="121"/>
      <c r="P210" s="104"/>
      <c r="Q210" s="104"/>
    </row>
    <row r="211" spans="1:1021" s="3" customFormat="1" ht="15" hidden="1" customHeight="1">
      <c r="A211" s="10">
        <v>192</v>
      </c>
      <c r="B211" s="29" t="s">
        <v>163</v>
      </c>
      <c r="C211" s="14" t="s">
        <v>19</v>
      </c>
      <c r="D211" s="10"/>
      <c r="E211" s="21" t="s">
        <v>43</v>
      </c>
      <c r="F211" s="22"/>
      <c r="G211" s="19" t="s">
        <v>44</v>
      </c>
      <c r="H211" s="80">
        <v>3</v>
      </c>
      <c r="I211" s="105"/>
      <c r="J211" s="105"/>
      <c r="K211" s="104"/>
      <c r="L211" s="106"/>
      <c r="M211" s="105"/>
      <c r="N211" s="107">
        <v>5</v>
      </c>
      <c r="O211" s="108">
        <v>10625.55</v>
      </c>
      <c r="P211" s="108">
        <v>10625.55</v>
      </c>
      <c r="Q211" s="107"/>
      <c r="R211" s="18"/>
    </row>
    <row r="212" spans="1:1021" s="3" customFormat="1" ht="15" customHeight="1">
      <c r="A212" s="10">
        <v>193</v>
      </c>
      <c r="B212" s="39" t="s">
        <v>164</v>
      </c>
      <c r="C212" s="48" t="s">
        <v>19</v>
      </c>
      <c r="D212" s="11"/>
      <c r="E212" s="39" t="s">
        <v>24</v>
      </c>
      <c r="F212" s="26"/>
      <c r="G212" s="27" t="s">
        <v>22</v>
      </c>
      <c r="H212" s="116">
        <v>10</v>
      </c>
      <c r="I212" s="87">
        <v>4</v>
      </c>
      <c r="J212" s="87">
        <v>4</v>
      </c>
      <c r="K212" s="87">
        <v>6400.65</v>
      </c>
      <c r="L212" s="87">
        <v>6400.65</v>
      </c>
      <c r="M212" s="87">
        <f>K212-L212</f>
        <v>0</v>
      </c>
      <c r="N212" s="87">
        <v>16</v>
      </c>
      <c r="O212" s="93">
        <f>4085.15+32229.5</f>
        <v>36314.65</v>
      </c>
      <c r="P212" s="93">
        <f>4085.15+32229.5</f>
        <v>36314.65</v>
      </c>
      <c r="Q212" s="90">
        <f>O212-P212</f>
        <v>0</v>
      </c>
      <c r="R212" s="20"/>
      <c r="S212" s="20"/>
      <c r="U212" s="20"/>
    </row>
    <row r="213" spans="1:1021" s="3" customFormat="1" ht="15" hidden="1" customHeight="1">
      <c r="A213" s="10">
        <v>194</v>
      </c>
      <c r="B213" s="21" t="s">
        <v>164</v>
      </c>
      <c r="C213" s="49" t="s">
        <v>19</v>
      </c>
      <c r="D213" s="50"/>
      <c r="E213" s="21" t="s">
        <v>24</v>
      </c>
      <c r="F213" s="51"/>
      <c r="G213" s="19" t="s">
        <v>25</v>
      </c>
      <c r="H213" s="181"/>
      <c r="I213" s="178"/>
      <c r="J213" s="178"/>
      <c r="K213" s="178"/>
      <c r="L213" s="178"/>
      <c r="M213" s="104"/>
      <c r="N213" s="178"/>
      <c r="O213" s="179"/>
      <c r="P213" s="179"/>
      <c r="Q213" s="104"/>
      <c r="R213" s="18"/>
    </row>
    <row r="214" spans="1:1021" s="3" customFormat="1" ht="15" customHeight="1">
      <c r="A214" s="10">
        <v>195</v>
      </c>
      <c r="B214" s="21" t="s">
        <v>165</v>
      </c>
      <c r="C214" s="42" t="s">
        <v>19</v>
      </c>
      <c r="D214" s="43"/>
      <c r="E214" s="21" t="s">
        <v>20</v>
      </c>
      <c r="F214" s="52"/>
      <c r="G214" s="19" t="s">
        <v>22</v>
      </c>
      <c r="H214" s="177"/>
      <c r="I214" s="87"/>
      <c r="J214" s="87"/>
      <c r="K214" s="87"/>
      <c r="L214" s="87"/>
      <c r="M214" s="87">
        <f>K214-L214</f>
        <v>0</v>
      </c>
      <c r="N214" s="87"/>
      <c r="O214" s="87"/>
      <c r="P214" s="87"/>
      <c r="Q214" s="90">
        <f>O214-P214</f>
        <v>0</v>
      </c>
      <c r="R214" s="20"/>
      <c r="S214" s="20"/>
      <c r="U214" s="20"/>
    </row>
    <row r="215" spans="1:1021" s="3" customFormat="1" ht="15" hidden="1" customHeight="1">
      <c r="A215" s="10">
        <v>196</v>
      </c>
      <c r="B215" s="21" t="s">
        <v>165</v>
      </c>
      <c r="C215" s="14" t="s">
        <v>19</v>
      </c>
      <c r="D215" s="10"/>
      <c r="E215" s="21" t="s">
        <v>20</v>
      </c>
      <c r="F215" s="22"/>
      <c r="G215" s="19" t="s">
        <v>21</v>
      </c>
      <c r="H215" s="80">
        <v>3</v>
      </c>
      <c r="I215" s="115">
        <v>2</v>
      </c>
      <c r="J215" s="127">
        <v>2</v>
      </c>
      <c r="K215" s="143">
        <v>13242.6</v>
      </c>
      <c r="L215" s="143">
        <v>13242.6</v>
      </c>
      <c r="M215" s="127"/>
      <c r="N215" s="83"/>
      <c r="O215" s="122"/>
      <c r="P215" s="122"/>
      <c r="Q215" s="84"/>
      <c r="R215" s="18"/>
    </row>
    <row r="216" spans="1:1021" s="3" customFormat="1" ht="15" customHeight="1">
      <c r="A216" s="10">
        <v>197</v>
      </c>
      <c r="B216" s="21" t="s">
        <v>166</v>
      </c>
      <c r="C216" s="42" t="s">
        <v>38</v>
      </c>
      <c r="D216" s="22" t="s">
        <v>167</v>
      </c>
      <c r="E216" s="21" t="s">
        <v>24</v>
      </c>
      <c r="F216" s="23"/>
      <c r="G216" s="19" t="s">
        <v>22</v>
      </c>
      <c r="H216" s="177"/>
      <c r="I216" s="87"/>
      <c r="J216" s="87"/>
      <c r="K216" s="87"/>
      <c r="L216" s="87"/>
      <c r="M216" s="87">
        <f t="shared" ref="M216:M217" si="43">K216-L216</f>
        <v>0</v>
      </c>
      <c r="N216" s="87">
        <v>1</v>
      </c>
      <c r="O216" s="93">
        <v>5207.3599999999997</v>
      </c>
      <c r="P216" s="93"/>
      <c r="Q216" s="90">
        <f t="shared" ref="Q216:Q217" si="44">O216-P216</f>
        <v>5207.3599999999997</v>
      </c>
      <c r="R216" s="20"/>
      <c r="S216" s="20"/>
      <c r="U216" s="20"/>
    </row>
    <row r="217" spans="1:1021" s="18" customFormat="1" ht="15" customHeight="1">
      <c r="A217" s="10">
        <v>198</v>
      </c>
      <c r="B217" s="21" t="s">
        <v>168</v>
      </c>
      <c r="C217" s="14" t="s">
        <v>19</v>
      </c>
      <c r="D217" s="10"/>
      <c r="E217" s="21" t="s">
        <v>24</v>
      </c>
      <c r="F217" s="23"/>
      <c r="G217" s="19" t="s">
        <v>22</v>
      </c>
      <c r="H217" s="92">
        <v>10</v>
      </c>
      <c r="I217" s="87"/>
      <c r="J217" s="87"/>
      <c r="K217" s="87"/>
      <c r="L217" s="87"/>
      <c r="M217" s="87">
        <f t="shared" si="43"/>
        <v>0</v>
      </c>
      <c r="N217" s="87">
        <v>4</v>
      </c>
      <c r="O217" s="93">
        <v>8999.23</v>
      </c>
      <c r="P217" s="93">
        <v>8999.23</v>
      </c>
      <c r="Q217" s="90">
        <f t="shared" si="44"/>
        <v>0</v>
      </c>
      <c r="R217" s="20"/>
      <c r="S217" s="20"/>
      <c r="T217" s="3"/>
      <c r="U217" s="20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</row>
    <row r="218" spans="1:1021" s="18" customFormat="1" ht="15" hidden="1" customHeight="1">
      <c r="A218" s="10">
        <v>199</v>
      </c>
      <c r="B218" s="21" t="s">
        <v>169</v>
      </c>
      <c r="C218" s="14" t="s">
        <v>19</v>
      </c>
      <c r="D218" s="10"/>
      <c r="E218" s="21" t="s">
        <v>43</v>
      </c>
      <c r="F218" s="22"/>
      <c r="G218" s="17" t="s">
        <v>44</v>
      </c>
      <c r="H218" s="96"/>
      <c r="I218" s="182"/>
      <c r="J218" s="182"/>
      <c r="K218" s="183"/>
      <c r="L218" s="184"/>
      <c r="M218" s="105"/>
      <c r="N218" s="107"/>
      <c r="O218" s="108"/>
      <c r="P218" s="107"/>
      <c r="Q218" s="107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</row>
    <row r="219" spans="1:1021" ht="15" customHeight="1">
      <c r="A219" s="10">
        <v>200</v>
      </c>
      <c r="B219" s="13" t="s">
        <v>169</v>
      </c>
      <c r="C219" s="53" t="s">
        <v>19</v>
      </c>
      <c r="D219" s="10"/>
      <c r="E219" s="21" t="s">
        <v>43</v>
      </c>
      <c r="F219" s="22"/>
      <c r="G219" s="17" t="s">
        <v>22</v>
      </c>
      <c r="H219" s="96"/>
      <c r="I219" s="182"/>
      <c r="J219" s="182"/>
      <c r="K219" s="183"/>
      <c r="L219" s="184"/>
      <c r="M219" s="87">
        <f t="shared" ref="M219:M222" si="45">K219-L219</f>
        <v>0</v>
      </c>
      <c r="N219" s="185"/>
      <c r="O219" s="185"/>
      <c r="P219" s="185"/>
      <c r="Q219" s="90">
        <f t="shared" ref="Q219:Q222" si="46">O219-P219</f>
        <v>0</v>
      </c>
      <c r="R219" s="20"/>
      <c r="S219" s="20"/>
      <c r="U219" s="20"/>
    </row>
    <row r="220" spans="1:1021" ht="15" customHeight="1">
      <c r="A220" s="10">
        <v>200</v>
      </c>
      <c r="B220" s="13" t="s">
        <v>245</v>
      </c>
      <c r="C220" s="53"/>
      <c r="D220" s="10"/>
      <c r="E220" s="21"/>
      <c r="F220" s="22"/>
      <c r="G220" s="17" t="s">
        <v>22</v>
      </c>
      <c r="H220" s="96">
        <v>1</v>
      </c>
      <c r="I220" s="182"/>
      <c r="J220" s="182"/>
      <c r="K220" s="183"/>
      <c r="L220" s="184"/>
      <c r="M220" s="87">
        <f t="shared" si="45"/>
        <v>0</v>
      </c>
      <c r="N220" s="185"/>
      <c r="O220" s="212"/>
      <c r="P220" s="212"/>
      <c r="Q220" s="90">
        <f t="shared" si="46"/>
        <v>0</v>
      </c>
      <c r="R220" s="20"/>
      <c r="S220" s="20"/>
      <c r="U220" s="20"/>
    </row>
    <row r="221" spans="1:1021" ht="15" customHeight="1">
      <c r="A221" s="10">
        <v>200</v>
      </c>
      <c r="B221" s="21" t="s">
        <v>170</v>
      </c>
      <c r="C221" s="48" t="s">
        <v>19</v>
      </c>
      <c r="D221" s="10"/>
      <c r="E221" s="21" t="s">
        <v>32</v>
      </c>
      <c r="F221" s="22"/>
      <c r="G221" s="19" t="s">
        <v>22</v>
      </c>
      <c r="H221" s="92">
        <v>4</v>
      </c>
      <c r="I221" s="87">
        <v>1</v>
      </c>
      <c r="J221" s="87">
        <v>1</v>
      </c>
      <c r="K221" s="87">
        <v>1493.31</v>
      </c>
      <c r="L221" s="87">
        <v>1493.31</v>
      </c>
      <c r="M221" s="87">
        <f t="shared" si="45"/>
        <v>0</v>
      </c>
      <c r="N221" s="87">
        <v>4</v>
      </c>
      <c r="O221" s="93">
        <v>20951.95</v>
      </c>
      <c r="P221" s="93">
        <v>20951.95</v>
      </c>
      <c r="Q221" s="90">
        <f t="shared" si="46"/>
        <v>0</v>
      </c>
      <c r="R221" s="20"/>
      <c r="S221" s="20"/>
      <c r="U221" s="20"/>
    </row>
    <row r="222" spans="1:1021" ht="15" customHeight="1">
      <c r="A222" s="10">
        <v>200</v>
      </c>
      <c r="B222" s="21" t="s">
        <v>171</v>
      </c>
      <c r="C222" s="48" t="s">
        <v>19</v>
      </c>
      <c r="D222" s="10"/>
      <c r="E222" s="21" t="s">
        <v>43</v>
      </c>
      <c r="F222" s="23"/>
      <c r="G222" s="19" t="s">
        <v>22</v>
      </c>
      <c r="H222" s="92">
        <v>3</v>
      </c>
      <c r="I222" s="87">
        <v>3</v>
      </c>
      <c r="J222" s="87">
        <v>3</v>
      </c>
      <c r="K222" s="87">
        <v>1936.81</v>
      </c>
      <c r="L222" s="87">
        <v>1936.81</v>
      </c>
      <c r="M222" s="87">
        <f t="shared" si="45"/>
        <v>0</v>
      </c>
      <c r="N222" s="87">
        <v>5</v>
      </c>
      <c r="O222" s="99">
        <v>13001.01</v>
      </c>
      <c r="P222" s="99">
        <v>13001.01</v>
      </c>
      <c r="Q222" s="90">
        <f t="shared" si="46"/>
        <v>0</v>
      </c>
      <c r="R222" s="20"/>
      <c r="S222" s="20"/>
      <c r="U222" s="20"/>
    </row>
    <row r="223" spans="1:1021" ht="15" hidden="1" customHeight="1">
      <c r="A223" s="10">
        <v>203</v>
      </c>
      <c r="B223" s="21" t="s">
        <v>171</v>
      </c>
      <c r="C223" s="48" t="s">
        <v>19</v>
      </c>
      <c r="D223" s="10"/>
      <c r="E223" s="21" t="s">
        <v>43</v>
      </c>
      <c r="F223" s="22"/>
      <c r="G223" s="19" t="s">
        <v>44</v>
      </c>
      <c r="H223" s="80">
        <v>3</v>
      </c>
      <c r="I223" s="105"/>
      <c r="J223" s="105"/>
      <c r="K223" s="104"/>
      <c r="L223" s="106"/>
      <c r="M223" s="105"/>
      <c r="N223" s="107">
        <v>2</v>
      </c>
      <c r="O223" s="107">
        <v>5044.8</v>
      </c>
      <c r="P223" s="107">
        <v>5044.8</v>
      </c>
      <c r="Q223" s="107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  <c r="JL223" s="18"/>
      <c r="JM223" s="18"/>
      <c r="JN223" s="18"/>
      <c r="JO223" s="18"/>
      <c r="JP223" s="18"/>
      <c r="JQ223" s="18"/>
      <c r="JR223" s="18"/>
      <c r="JS223" s="18"/>
      <c r="JT223" s="18"/>
      <c r="JU223" s="18"/>
      <c r="JV223" s="18"/>
      <c r="JW223" s="18"/>
      <c r="JX223" s="18"/>
      <c r="JY223" s="18"/>
      <c r="JZ223" s="18"/>
      <c r="KA223" s="18"/>
      <c r="KB223" s="18"/>
      <c r="KC223" s="18"/>
      <c r="KD223" s="18"/>
      <c r="KE223" s="18"/>
      <c r="KF223" s="18"/>
      <c r="KG223" s="18"/>
      <c r="KH223" s="18"/>
      <c r="KI223" s="18"/>
      <c r="KJ223" s="18"/>
      <c r="KK223" s="18"/>
      <c r="KL223" s="18"/>
      <c r="KM223" s="18"/>
      <c r="KN223" s="18"/>
      <c r="KO223" s="18"/>
      <c r="KP223" s="18"/>
      <c r="KQ223" s="18"/>
      <c r="KR223" s="18"/>
      <c r="KS223" s="18"/>
      <c r="KT223" s="18"/>
      <c r="KU223" s="18"/>
      <c r="KV223" s="18"/>
      <c r="KW223" s="18"/>
      <c r="KX223" s="18"/>
      <c r="KY223" s="18"/>
      <c r="KZ223" s="18"/>
      <c r="LA223" s="18"/>
      <c r="LB223" s="18"/>
      <c r="LC223" s="18"/>
      <c r="LD223" s="18"/>
      <c r="LE223" s="18"/>
      <c r="LF223" s="18"/>
      <c r="LG223" s="18"/>
      <c r="LH223" s="18"/>
      <c r="LI223" s="18"/>
      <c r="LJ223" s="18"/>
      <c r="LK223" s="18"/>
      <c r="LL223" s="18"/>
      <c r="LM223" s="18"/>
      <c r="LN223" s="18"/>
      <c r="LO223" s="18"/>
      <c r="LP223" s="18"/>
      <c r="LQ223" s="18"/>
      <c r="LR223" s="18"/>
      <c r="LS223" s="18"/>
      <c r="LT223" s="18"/>
      <c r="LU223" s="18"/>
      <c r="LV223" s="18"/>
      <c r="LW223" s="18"/>
      <c r="LX223" s="18"/>
      <c r="LY223" s="18"/>
      <c r="LZ223" s="18"/>
      <c r="MA223" s="18"/>
      <c r="MB223" s="18"/>
      <c r="MC223" s="18"/>
      <c r="MD223" s="18"/>
      <c r="ME223" s="18"/>
      <c r="MF223" s="18"/>
      <c r="MG223" s="18"/>
      <c r="MH223" s="18"/>
      <c r="MI223" s="18"/>
      <c r="MJ223" s="18"/>
      <c r="MK223" s="18"/>
      <c r="ML223" s="18"/>
      <c r="MM223" s="18"/>
      <c r="MN223" s="18"/>
      <c r="MO223" s="18"/>
      <c r="MP223" s="18"/>
      <c r="MQ223" s="18"/>
      <c r="MR223" s="18"/>
      <c r="MS223" s="18"/>
      <c r="MT223" s="18"/>
      <c r="MU223" s="18"/>
      <c r="MV223" s="18"/>
      <c r="MW223" s="18"/>
      <c r="MX223" s="18"/>
      <c r="MY223" s="18"/>
      <c r="MZ223" s="18"/>
      <c r="NA223" s="18"/>
      <c r="NB223" s="18"/>
      <c r="NC223" s="18"/>
      <c r="ND223" s="18"/>
      <c r="NE223" s="18"/>
      <c r="NF223" s="18"/>
      <c r="NG223" s="18"/>
      <c r="NH223" s="18"/>
      <c r="NI223" s="18"/>
      <c r="NJ223" s="18"/>
      <c r="NK223" s="18"/>
      <c r="NL223" s="18"/>
      <c r="NM223" s="18"/>
      <c r="NN223" s="18"/>
      <c r="NO223" s="18"/>
      <c r="NP223" s="18"/>
      <c r="NQ223" s="18"/>
      <c r="NR223" s="18"/>
      <c r="NS223" s="18"/>
      <c r="NT223" s="18"/>
      <c r="NU223" s="18"/>
      <c r="NV223" s="18"/>
      <c r="NW223" s="18"/>
      <c r="NX223" s="18"/>
      <c r="NY223" s="18"/>
      <c r="NZ223" s="18"/>
      <c r="OA223" s="18"/>
      <c r="OB223" s="18"/>
      <c r="OC223" s="18"/>
      <c r="OD223" s="18"/>
      <c r="OE223" s="18"/>
      <c r="OF223" s="18"/>
      <c r="OG223" s="18"/>
      <c r="OH223" s="18"/>
      <c r="OI223" s="18"/>
      <c r="OJ223" s="18"/>
      <c r="OK223" s="18"/>
      <c r="OL223" s="18"/>
      <c r="OM223" s="18"/>
      <c r="ON223" s="18"/>
      <c r="OO223" s="18"/>
      <c r="OP223" s="18"/>
      <c r="OQ223" s="18"/>
      <c r="OR223" s="18"/>
      <c r="OS223" s="18"/>
      <c r="OT223" s="18"/>
      <c r="OU223" s="18"/>
      <c r="OV223" s="18"/>
      <c r="OW223" s="18"/>
      <c r="OX223" s="18"/>
      <c r="OY223" s="18"/>
      <c r="OZ223" s="18"/>
      <c r="PA223" s="18"/>
      <c r="PB223" s="18"/>
      <c r="PC223" s="18"/>
      <c r="PD223" s="18"/>
      <c r="PE223" s="18"/>
      <c r="PF223" s="18"/>
      <c r="PG223" s="18"/>
      <c r="PH223" s="18"/>
      <c r="PI223" s="18"/>
      <c r="PJ223" s="18"/>
      <c r="PK223" s="18"/>
      <c r="PL223" s="18"/>
      <c r="PM223" s="18"/>
      <c r="PN223" s="18"/>
      <c r="PO223" s="18"/>
      <c r="PP223" s="18"/>
      <c r="PQ223" s="18"/>
      <c r="PR223" s="18"/>
      <c r="PS223" s="18"/>
      <c r="PT223" s="18"/>
      <c r="PU223" s="18"/>
      <c r="PV223" s="18"/>
      <c r="PW223" s="18"/>
      <c r="PX223" s="18"/>
      <c r="PY223" s="18"/>
      <c r="PZ223" s="18"/>
      <c r="QA223" s="18"/>
      <c r="QB223" s="18"/>
      <c r="QC223" s="18"/>
      <c r="QD223" s="18"/>
      <c r="QE223" s="18"/>
      <c r="QF223" s="18"/>
      <c r="QG223" s="18"/>
      <c r="QH223" s="18"/>
      <c r="QI223" s="18"/>
      <c r="QJ223" s="18"/>
      <c r="QK223" s="18"/>
      <c r="QL223" s="18"/>
      <c r="QM223" s="18"/>
      <c r="QN223" s="18"/>
      <c r="QO223" s="18"/>
      <c r="QP223" s="18"/>
      <c r="QQ223" s="18"/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/>
      <c r="RF223" s="18"/>
      <c r="RG223" s="18"/>
      <c r="RH223" s="18"/>
      <c r="RI223" s="18"/>
      <c r="RJ223" s="18"/>
      <c r="RK223" s="18"/>
      <c r="RL223" s="18"/>
      <c r="RM223" s="18"/>
      <c r="RN223" s="18"/>
      <c r="RO223" s="18"/>
      <c r="RP223" s="18"/>
      <c r="RQ223" s="18"/>
      <c r="RR223" s="18"/>
      <c r="RS223" s="18"/>
      <c r="RT223" s="18"/>
      <c r="RU223" s="18"/>
      <c r="RV223" s="18"/>
      <c r="RW223" s="18"/>
      <c r="RX223" s="18"/>
      <c r="RY223" s="18"/>
      <c r="RZ223" s="18"/>
      <c r="SA223" s="18"/>
      <c r="SB223" s="18"/>
      <c r="SC223" s="18"/>
      <c r="SD223" s="18"/>
      <c r="SE223" s="18"/>
      <c r="SF223" s="18"/>
      <c r="SG223" s="18"/>
      <c r="SH223" s="18"/>
      <c r="SI223" s="18"/>
      <c r="SJ223" s="18"/>
      <c r="SK223" s="18"/>
      <c r="SL223" s="18"/>
      <c r="SM223" s="18"/>
      <c r="SN223" s="18"/>
      <c r="SO223" s="18"/>
      <c r="SP223" s="18"/>
      <c r="SQ223" s="18"/>
      <c r="SR223" s="18"/>
      <c r="SS223" s="18"/>
      <c r="ST223" s="18"/>
      <c r="SU223" s="18"/>
      <c r="SV223" s="18"/>
      <c r="SW223" s="18"/>
      <c r="SX223" s="18"/>
      <c r="SY223" s="18"/>
      <c r="SZ223" s="18"/>
      <c r="TA223" s="18"/>
      <c r="TB223" s="18"/>
      <c r="TC223" s="18"/>
      <c r="TD223" s="18"/>
      <c r="TE223" s="18"/>
      <c r="TF223" s="18"/>
      <c r="TG223" s="18"/>
      <c r="TH223" s="18"/>
      <c r="TI223" s="18"/>
      <c r="TJ223" s="18"/>
      <c r="TK223" s="18"/>
      <c r="TL223" s="18"/>
      <c r="TM223" s="18"/>
      <c r="TN223" s="18"/>
      <c r="TO223" s="18"/>
      <c r="TP223" s="18"/>
      <c r="TQ223" s="18"/>
      <c r="TR223" s="18"/>
      <c r="TS223" s="18"/>
      <c r="TT223" s="18"/>
      <c r="TU223" s="18"/>
      <c r="TV223" s="18"/>
      <c r="TW223" s="18"/>
      <c r="TX223" s="18"/>
      <c r="TY223" s="18"/>
      <c r="TZ223" s="18"/>
      <c r="UA223" s="18"/>
      <c r="UB223" s="18"/>
      <c r="UC223" s="18"/>
      <c r="UD223" s="18"/>
      <c r="UE223" s="18"/>
      <c r="UF223" s="18"/>
      <c r="UG223" s="18"/>
      <c r="UH223" s="18"/>
      <c r="UI223" s="18"/>
      <c r="UJ223" s="18"/>
      <c r="UK223" s="18"/>
      <c r="UL223" s="18"/>
      <c r="UM223" s="18"/>
      <c r="UN223" s="18"/>
      <c r="UO223" s="18"/>
      <c r="UP223" s="18"/>
      <c r="UQ223" s="18"/>
      <c r="UR223" s="18"/>
      <c r="US223" s="18"/>
      <c r="UT223" s="18"/>
      <c r="UU223" s="18"/>
      <c r="UV223" s="18"/>
      <c r="UW223" s="18"/>
      <c r="UX223" s="18"/>
      <c r="UY223" s="18"/>
      <c r="UZ223" s="18"/>
      <c r="VA223" s="18"/>
      <c r="VB223" s="18"/>
      <c r="VC223" s="18"/>
      <c r="VD223" s="18"/>
      <c r="VE223" s="18"/>
      <c r="VF223" s="18"/>
      <c r="VG223" s="18"/>
      <c r="VH223" s="18"/>
      <c r="VI223" s="18"/>
      <c r="VJ223" s="18"/>
      <c r="VK223" s="18"/>
      <c r="VL223" s="18"/>
      <c r="VM223" s="18"/>
      <c r="VN223" s="18"/>
      <c r="VO223" s="18"/>
      <c r="VP223" s="18"/>
      <c r="VQ223" s="18"/>
      <c r="VR223" s="18"/>
      <c r="VS223" s="18"/>
      <c r="VT223" s="18"/>
      <c r="VU223" s="18"/>
      <c r="VV223" s="18"/>
      <c r="VW223" s="18"/>
      <c r="VX223" s="18"/>
      <c r="VY223" s="18"/>
      <c r="VZ223" s="18"/>
      <c r="WA223" s="18"/>
      <c r="WB223" s="18"/>
      <c r="WC223" s="18"/>
      <c r="WD223" s="18"/>
      <c r="WE223" s="18"/>
      <c r="WF223" s="18"/>
      <c r="WG223" s="18"/>
      <c r="WH223" s="18"/>
      <c r="WI223" s="18"/>
      <c r="WJ223" s="18"/>
      <c r="WK223" s="18"/>
      <c r="WL223" s="18"/>
      <c r="WM223" s="18"/>
      <c r="WN223" s="18"/>
      <c r="WO223" s="18"/>
      <c r="WP223" s="18"/>
      <c r="WQ223" s="18"/>
      <c r="WR223" s="18"/>
      <c r="WS223" s="18"/>
      <c r="WT223" s="18"/>
      <c r="WU223" s="18"/>
      <c r="WV223" s="18"/>
      <c r="WW223" s="18"/>
      <c r="WX223" s="18"/>
      <c r="WY223" s="18"/>
      <c r="WZ223" s="18"/>
      <c r="XA223" s="18"/>
      <c r="XB223" s="18"/>
      <c r="XC223" s="18"/>
      <c r="XD223" s="18"/>
      <c r="XE223" s="18"/>
      <c r="XF223" s="18"/>
      <c r="XG223" s="18"/>
      <c r="XH223" s="18"/>
      <c r="XI223" s="18"/>
      <c r="XJ223" s="18"/>
      <c r="XK223" s="18"/>
      <c r="XL223" s="18"/>
      <c r="XM223" s="18"/>
      <c r="XN223" s="18"/>
      <c r="XO223" s="18"/>
      <c r="XP223" s="18"/>
      <c r="XQ223" s="18"/>
      <c r="XR223" s="18"/>
      <c r="XS223" s="18"/>
      <c r="XT223" s="18"/>
      <c r="XU223" s="18"/>
      <c r="XV223" s="18"/>
      <c r="XW223" s="18"/>
      <c r="XX223" s="18"/>
      <c r="XY223" s="18"/>
      <c r="XZ223" s="18"/>
      <c r="YA223" s="18"/>
      <c r="YB223" s="18"/>
      <c r="YC223" s="18"/>
      <c r="YD223" s="18"/>
      <c r="YE223" s="18"/>
      <c r="YF223" s="18"/>
      <c r="YG223" s="18"/>
      <c r="YH223" s="18"/>
      <c r="YI223" s="18"/>
      <c r="YJ223" s="18"/>
      <c r="YK223" s="18"/>
      <c r="YL223" s="18"/>
      <c r="YM223" s="18"/>
      <c r="YN223" s="18"/>
      <c r="YO223" s="18"/>
      <c r="YP223" s="18"/>
      <c r="YQ223" s="18"/>
      <c r="YR223" s="18"/>
      <c r="YS223" s="18"/>
      <c r="YT223" s="18"/>
      <c r="YU223" s="18"/>
      <c r="YV223" s="18"/>
      <c r="YW223" s="18"/>
      <c r="YX223" s="18"/>
      <c r="YY223" s="18"/>
      <c r="YZ223" s="18"/>
      <c r="ZA223" s="18"/>
      <c r="ZB223" s="18"/>
      <c r="ZC223" s="18"/>
      <c r="ZD223" s="18"/>
      <c r="ZE223" s="18"/>
      <c r="ZF223" s="18"/>
      <c r="ZG223" s="18"/>
      <c r="ZH223" s="18"/>
      <c r="ZI223" s="18"/>
      <c r="ZJ223" s="18"/>
      <c r="ZK223" s="18"/>
      <c r="ZL223" s="18"/>
      <c r="ZM223" s="18"/>
      <c r="ZN223" s="18"/>
      <c r="ZO223" s="18"/>
      <c r="ZP223" s="18"/>
      <c r="ZQ223" s="18"/>
      <c r="ZR223" s="18"/>
      <c r="ZS223" s="18"/>
      <c r="ZT223" s="18"/>
      <c r="ZU223" s="18"/>
      <c r="ZV223" s="18"/>
      <c r="ZW223" s="18"/>
      <c r="ZX223" s="18"/>
      <c r="ZY223" s="18"/>
      <c r="ZZ223" s="18"/>
      <c r="AAA223" s="18"/>
      <c r="AAB223" s="18"/>
      <c r="AAC223" s="18"/>
      <c r="AAD223" s="18"/>
      <c r="AAE223" s="18"/>
      <c r="AAF223" s="18"/>
      <c r="AAG223" s="18"/>
      <c r="AAH223" s="18"/>
      <c r="AAI223" s="18"/>
      <c r="AAJ223" s="18"/>
      <c r="AAK223" s="18"/>
      <c r="AAL223" s="18"/>
      <c r="AAM223" s="18"/>
      <c r="AAN223" s="18"/>
      <c r="AAO223" s="18"/>
      <c r="AAP223" s="18"/>
      <c r="AAQ223" s="18"/>
      <c r="AAR223" s="18"/>
      <c r="AAS223" s="18"/>
      <c r="AAT223" s="18"/>
      <c r="AAU223" s="18"/>
      <c r="AAV223" s="18"/>
      <c r="AAW223" s="18"/>
      <c r="AAX223" s="18"/>
      <c r="AAY223" s="18"/>
      <c r="AAZ223" s="18"/>
      <c r="ABA223" s="18"/>
      <c r="ABB223" s="18"/>
      <c r="ABC223" s="18"/>
      <c r="ABD223" s="18"/>
      <c r="ABE223" s="18"/>
      <c r="ABF223" s="18"/>
      <c r="ABG223" s="18"/>
      <c r="ABH223" s="18"/>
      <c r="ABI223" s="18"/>
      <c r="ABJ223" s="18"/>
      <c r="ABK223" s="18"/>
      <c r="ABL223" s="18"/>
      <c r="ABM223" s="18"/>
      <c r="ABN223" s="18"/>
      <c r="ABO223" s="18"/>
      <c r="ABP223" s="18"/>
      <c r="ABQ223" s="18"/>
      <c r="ABR223" s="18"/>
      <c r="ABS223" s="18"/>
      <c r="ABT223" s="18"/>
      <c r="ABU223" s="18"/>
      <c r="ABV223" s="18"/>
      <c r="ABW223" s="18"/>
      <c r="ABX223" s="18"/>
      <c r="ABY223" s="18"/>
      <c r="ABZ223" s="18"/>
      <c r="ACA223" s="18"/>
      <c r="ACB223" s="18"/>
      <c r="ACC223" s="18"/>
      <c r="ACD223" s="18"/>
      <c r="ACE223" s="18"/>
      <c r="ACF223" s="18"/>
      <c r="ACG223" s="18"/>
      <c r="ACH223" s="18"/>
      <c r="ACI223" s="18"/>
      <c r="ACJ223" s="18"/>
      <c r="ACK223" s="18"/>
      <c r="ACL223" s="18"/>
      <c r="ACM223" s="18"/>
      <c r="ACN223" s="18"/>
      <c r="ACO223" s="18"/>
      <c r="ACP223" s="18"/>
      <c r="ACQ223" s="18"/>
      <c r="ACR223" s="18"/>
      <c r="ACS223" s="18"/>
      <c r="ACT223" s="18"/>
      <c r="ACU223" s="18"/>
      <c r="ACV223" s="18"/>
      <c r="ACW223" s="18"/>
      <c r="ACX223" s="18"/>
      <c r="ACY223" s="18"/>
      <c r="ACZ223" s="18"/>
      <c r="ADA223" s="18"/>
      <c r="ADB223" s="18"/>
      <c r="ADC223" s="18"/>
      <c r="ADD223" s="18"/>
      <c r="ADE223" s="18"/>
      <c r="ADF223" s="18"/>
      <c r="ADG223" s="18"/>
      <c r="ADH223" s="18"/>
      <c r="ADI223" s="18"/>
      <c r="ADJ223" s="18"/>
      <c r="ADK223" s="18"/>
      <c r="ADL223" s="18"/>
      <c r="ADM223" s="18"/>
      <c r="ADN223" s="18"/>
      <c r="ADO223" s="18"/>
      <c r="ADP223" s="18"/>
      <c r="ADQ223" s="18"/>
      <c r="ADR223" s="18"/>
      <c r="ADS223" s="18"/>
      <c r="ADT223" s="18"/>
      <c r="ADU223" s="18"/>
      <c r="ADV223" s="18"/>
      <c r="ADW223" s="18"/>
      <c r="ADX223" s="18"/>
      <c r="ADY223" s="18"/>
      <c r="ADZ223" s="18"/>
      <c r="AEA223" s="18"/>
      <c r="AEB223" s="18"/>
      <c r="AEC223" s="18"/>
      <c r="AED223" s="18"/>
      <c r="AEE223" s="18"/>
      <c r="AEF223" s="18"/>
      <c r="AEG223" s="18"/>
      <c r="AEH223" s="18"/>
      <c r="AEI223" s="18"/>
      <c r="AEJ223" s="18"/>
      <c r="AEK223" s="18"/>
      <c r="AEL223" s="18"/>
      <c r="AEM223" s="18"/>
      <c r="AEN223" s="18"/>
      <c r="AEO223" s="18"/>
      <c r="AEP223" s="18"/>
      <c r="AEQ223" s="18"/>
      <c r="AER223" s="18"/>
      <c r="AES223" s="18"/>
      <c r="AET223" s="18"/>
      <c r="AEU223" s="18"/>
      <c r="AEV223" s="18"/>
      <c r="AEW223" s="18"/>
      <c r="AEX223" s="18"/>
      <c r="AEY223" s="18"/>
      <c r="AEZ223" s="18"/>
      <c r="AFA223" s="18"/>
      <c r="AFB223" s="18"/>
      <c r="AFC223" s="18"/>
      <c r="AFD223" s="18"/>
      <c r="AFE223" s="18"/>
      <c r="AFF223" s="18"/>
      <c r="AFG223" s="18"/>
      <c r="AFH223" s="18"/>
      <c r="AFI223" s="18"/>
      <c r="AFJ223" s="18"/>
      <c r="AFK223" s="18"/>
      <c r="AFL223" s="18"/>
      <c r="AFM223" s="18"/>
      <c r="AFN223" s="18"/>
      <c r="AFO223" s="18"/>
      <c r="AFP223" s="18"/>
      <c r="AFQ223" s="18"/>
      <c r="AFR223" s="18"/>
      <c r="AFS223" s="18"/>
      <c r="AFT223" s="18"/>
      <c r="AFU223" s="18"/>
      <c r="AFV223" s="18"/>
      <c r="AFW223" s="18"/>
      <c r="AFX223" s="18"/>
      <c r="AFY223" s="18"/>
      <c r="AFZ223" s="18"/>
      <c r="AGA223" s="18"/>
      <c r="AGB223" s="18"/>
      <c r="AGC223" s="18"/>
      <c r="AGD223" s="18"/>
      <c r="AGE223" s="18"/>
      <c r="AGF223" s="18"/>
      <c r="AGG223" s="18"/>
      <c r="AGH223" s="18"/>
      <c r="AGI223" s="18"/>
      <c r="AGJ223" s="18"/>
      <c r="AGK223" s="18"/>
      <c r="AGL223" s="18"/>
      <c r="AGM223" s="18"/>
      <c r="AGN223" s="18"/>
      <c r="AGO223" s="18"/>
      <c r="AGP223" s="18"/>
      <c r="AGQ223" s="18"/>
      <c r="AGR223" s="18"/>
      <c r="AGS223" s="18"/>
      <c r="AGT223" s="18"/>
      <c r="AGU223" s="18"/>
      <c r="AGV223" s="18"/>
      <c r="AGW223" s="18"/>
      <c r="AGX223" s="18"/>
      <c r="AGY223" s="18"/>
      <c r="AGZ223" s="18"/>
      <c r="AHA223" s="18"/>
      <c r="AHB223" s="18"/>
      <c r="AHC223" s="18"/>
      <c r="AHD223" s="18"/>
      <c r="AHE223" s="18"/>
      <c r="AHF223" s="18"/>
      <c r="AHG223" s="18"/>
      <c r="AHH223" s="18"/>
      <c r="AHI223" s="18"/>
      <c r="AHJ223" s="18"/>
      <c r="AHK223" s="18"/>
      <c r="AHL223" s="18"/>
      <c r="AHM223" s="18"/>
      <c r="AHN223" s="18"/>
      <c r="AHO223" s="18"/>
      <c r="AHP223" s="18"/>
      <c r="AHQ223" s="18"/>
      <c r="AHR223" s="18"/>
      <c r="AHS223" s="18"/>
      <c r="AHT223" s="18"/>
      <c r="AHU223" s="18"/>
      <c r="AHV223" s="18"/>
      <c r="AHW223" s="18"/>
      <c r="AHX223" s="18"/>
      <c r="AHY223" s="18"/>
      <c r="AHZ223" s="18"/>
      <c r="AIA223" s="18"/>
      <c r="AIB223" s="18"/>
      <c r="AIC223" s="18"/>
      <c r="AID223" s="18"/>
      <c r="AIE223" s="18"/>
      <c r="AIF223" s="18"/>
      <c r="AIG223" s="18"/>
      <c r="AIH223" s="18"/>
      <c r="AII223" s="18"/>
      <c r="AIJ223" s="18"/>
      <c r="AIK223" s="18"/>
      <c r="AIL223" s="18"/>
      <c r="AIM223" s="18"/>
      <c r="AIN223" s="18"/>
      <c r="AIO223" s="18"/>
      <c r="AIP223" s="18"/>
      <c r="AIQ223" s="18"/>
      <c r="AIR223" s="18"/>
      <c r="AIS223" s="18"/>
      <c r="AIT223" s="18"/>
      <c r="AIU223" s="18"/>
      <c r="AIV223" s="18"/>
      <c r="AIW223" s="18"/>
      <c r="AIX223" s="18"/>
      <c r="AIY223" s="18"/>
      <c r="AIZ223" s="18"/>
      <c r="AJA223" s="18"/>
      <c r="AJB223" s="18"/>
      <c r="AJC223" s="18"/>
      <c r="AJD223" s="18"/>
      <c r="AJE223" s="18"/>
      <c r="AJF223" s="18"/>
      <c r="AJG223" s="18"/>
      <c r="AJH223" s="18"/>
      <c r="AJI223" s="18"/>
      <c r="AJJ223" s="18"/>
      <c r="AJK223" s="18"/>
      <c r="AJL223" s="18"/>
      <c r="AJM223" s="18"/>
      <c r="AJN223" s="18"/>
      <c r="AJO223" s="18"/>
      <c r="AJP223" s="18"/>
      <c r="AJQ223" s="18"/>
      <c r="AJR223" s="18"/>
      <c r="AJS223" s="18"/>
      <c r="AJT223" s="18"/>
      <c r="AJU223" s="18"/>
      <c r="AJV223" s="18"/>
      <c r="AJW223" s="18"/>
      <c r="AJX223" s="18"/>
      <c r="AJY223" s="18"/>
      <c r="AJZ223" s="18"/>
      <c r="AKA223" s="18"/>
      <c r="AKB223" s="18"/>
      <c r="AKC223" s="18"/>
      <c r="AKD223" s="18"/>
      <c r="AKE223" s="18"/>
      <c r="AKF223" s="18"/>
      <c r="AKG223" s="18"/>
      <c r="AKH223" s="18"/>
      <c r="AKI223" s="18"/>
      <c r="AKJ223" s="18"/>
      <c r="AKK223" s="18"/>
      <c r="AKL223" s="18"/>
      <c r="AKM223" s="18"/>
      <c r="AKN223" s="18"/>
      <c r="AKO223" s="18"/>
      <c r="AKP223" s="18"/>
      <c r="AKQ223" s="18"/>
      <c r="AKR223" s="18"/>
      <c r="AKS223" s="18"/>
      <c r="AKT223" s="18"/>
      <c r="AKU223" s="18"/>
      <c r="AKV223" s="18"/>
      <c r="AKW223" s="18"/>
      <c r="AKX223" s="18"/>
      <c r="AKY223" s="18"/>
      <c r="AKZ223" s="18"/>
      <c r="ALA223" s="18"/>
      <c r="ALB223" s="18"/>
      <c r="ALC223" s="18"/>
      <c r="ALD223" s="18"/>
      <c r="ALE223" s="18"/>
      <c r="ALF223" s="18"/>
      <c r="ALG223" s="18"/>
      <c r="ALH223" s="18"/>
      <c r="ALI223" s="18"/>
      <c r="ALJ223" s="18"/>
      <c r="ALK223" s="18"/>
      <c r="ALL223" s="18"/>
      <c r="ALM223" s="18"/>
      <c r="ALN223" s="18"/>
      <c r="ALO223" s="18"/>
      <c r="ALP223" s="18"/>
      <c r="ALQ223" s="18"/>
      <c r="ALR223" s="18"/>
      <c r="ALS223" s="18"/>
      <c r="ALT223" s="18"/>
      <c r="ALU223" s="18"/>
      <c r="ALV223" s="18"/>
      <c r="ALW223" s="18"/>
      <c r="ALX223" s="18"/>
      <c r="ALY223" s="18"/>
      <c r="ALZ223" s="18"/>
      <c r="AMA223" s="18"/>
      <c r="AMB223" s="18"/>
      <c r="AMC223" s="18"/>
      <c r="AMD223" s="18"/>
      <c r="AME223" s="18"/>
      <c r="AMF223" s="18"/>
      <c r="AMG223" s="18"/>
    </row>
    <row r="224" spans="1:1021" ht="15" customHeight="1">
      <c r="A224" s="10">
        <v>200</v>
      </c>
      <c r="B224" s="21" t="s">
        <v>246</v>
      </c>
      <c r="C224" s="48"/>
      <c r="D224" s="10"/>
      <c r="E224" s="21"/>
      <c r="F224" s="22"/>
      <c r="G224" s="19" t="s">
        <v>22</v>
      </c>
      <c r="H224" s="80">
        <v>1</v>
      </c>
      <c r="I224" s="105"/>
      <c r="J224" s="105"/>
      <c r="K224" s="104"/>
      <c r="L224" s="106"/>
      <c r="M224" s="87">
        <f t="shared" ref="M224:M228" si="47">K224-L224</f>
        <v>0</v>
      </c>
      <c r="N224" s="107"/>
      <c r="O224" s="108"/>
      <c r="P224" s="108"/>
      <c r="Q224" s="90">
        <f t="shared" ref="Q224:Q228" si="48">O224-P224</f>
        <v>0</v>
      </c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</row>
    <row r="225" spans="1:1021" ht="15" customHeight="1">
      <c r="A225" s="10">
        <v>204</v>
      </c>
      <c r="B225" s="21" t="s">
        <v>172</v>
      </c>
      <c r="C225" s="14" t="s">
        <v>19</v>
      </c>
      <c r="D225" s="10"/>
      <c r="E225" s="21" t="s">
        <v>173</v>
      </c>
      <c r="F225" s="23"/>
      <c r="G225" s="19" t="s">
        <v>22</v>
      </c>
      <c r="H225" s="92">
        <v>10</v>
      </c>
      <c r="I225" s="87"/>
      <c r="J225" s="87"/>
      <c r="K225" s="87"/>
      <c r="L225" s="87"/>
      <c r="M225" s="87">
        <f t="shared" si="47"/>
        <v>0</v>
      </c>
      <c r="N225" s="87">
        <v>10</v>
      </c>
      <c r="O225" s="93">
        <f>3366.82+3239.63+22994.3</f>
        <v>29600.75</v>
      </c>
      <c r="P225" s="93">
        <f>3366.82+3239.63+22994.3</f>
        <v>29600.75</v>
      </c>
      <c r="Q225" s="90">
        <f t="shared" si="48"/>
        <v>0</v>
      </c>
      <c r="R225" s="20"/>
      <c r="S225" s="20"/>
      <c r="U225" s="20"/>
    </row>
    <row r="226" spans="1:1021" ht="15" customHeight="1">
      <c r="A226" s="10">
        <v>205</v>
      </c>
      <c r="B226" s="21" t="s">
        <v>174</v>
      </c>
      <c r="C226" s="14" t="s">
        <v>19</v>
      </c>
      <c r="D226" s="10"/>
      <c r="E226" s="21" t="s">
        <v>24</v>
      </c>
      <c r="F226" s="23"/>
      <c r="G226" s="19" t="s">
        <v>22</v>
      </c>
      <c r="H226" s="92">
        <v>2</v>
      </c>
      <c r="I226" s="87"/>
      <c r="J226" s="87"/>
      <c r="K226" s="90"/>
      <c r="L226" s="90"/>
      <c r="M226" s="87">
        <f t="shared" si="47"/>
        <v>0</v>
      </c>
      <c r="N226" s="87">
        <v>3</v>
      </c>
      <c r="O226" s="93">
        <f>1261.2+6200.86</f>
        <v>7462.0599999999995</v>
      </c>
      <c r="P226" s="93">
        <f>1261.2+6200.86</f>
        <v>7462.0599999999995</v>
      </c>
      <c r="Q226" s="90">
        <f t="shared" si="48"/>
        <v>0</v>
      </c>
      <c r="R226" s="20"/>
      <c r="S226" s="20"/>
      <c r="U226" s="20"/>
    </row>
    <row r="227" spans="1:1021" ht="15" customHeight="1">
      <c r="A227" s="10">
        <v>206</v>
      </c>
      <c r="B227" s="21" t="s">
        <v>175</v>
      </c>
      <c r="C227" s="14"/>
      <c r="D227" s="10"/>
      <c r="E227" s="21"/>
      <c r="F227" s="23"/>
      <c r="G227" s="19" t="s">
        <v>22</v>
      </c>
      <c r="H227" s="92">
        <v>5</v>
      </c>
      <c r="I227" s="87">
        <v>2</v>
      </c>
      <c r="J227" s="87">
        <v>2</v>
      </c>
      <c r="K227" s="90">
        <v>1822.9</v>
      </c>
      <c r="L227" s="90">
        <v>1822.9</v>
      </c>
      <c r="M227" s="87">
        <f t="shared" si="47"/>
        <v>0</v>
      </c>
      <c r="N227" s="87">
        <v>6</v>
      </c>
      <c r="O227" s="93">
        <v>7300.67</v>
      </c>
      <c r="P227" s="93">
        <v>7300.67</v>
      </c>
      <c r="Q227" s="90">
        <f t="shared" si="48"/>
        <v>0</v>
      </c>
      <c r="R227" s="20"/>
      <c r="S227" s="20"/>
      <c r="U227" s="20"/>
    </row>
    <row r="228" spans="1:1021" ht="15" customHeight="1">
      <c r="A228" s="10">
        <v>207</v>
      </c>
      <c r="B228" s="21" t="s">
        <v>176</v>
      </c>
      <c r="C228" s="14" t="s">
        <v>19</v>
      </c>
      <c r="D228" s="10"/>
      <c r="E228" s="21" t="s">
        <v>177</v>
      </c>
      <c r="F228" s="22"/>
      <c r="G228" s="19" t="s">
        <v>22</v>
      </c>
      <c r="H228" s="92">
        <v>7</v>
      </c>
      <c r="I228" s="87"/>
      <c r="J228" s="87"/>
      <c r="K228" s="90"/>
      <c r="L228" s="90"/>
      <c r="M228" s="87">
        <f t="shared" si="47"/>
        <v>0</v>
      </c>
      <c r="N228" s="87"/>
      <c r="O228" s="93"/>
      <c r="P228" s="93"/>
      <c r="Q228" s="90">
        <f t="shared" si="48"/>
        <v>0</v>
      </c>
      <c r="R228" s="20"/>
      <c r="S228" s="20"/>
      <c r="U228" s="20"/>
    </row>
    <row r="229" spans="1:1021" ht="15" hidden="1" customHeight="1">
      <c r="A229" s="10">
        <v>208</v>
      </c>
      <c r="B229" s="21" t="s">
        <v>176</v>
      </c>
      <c r="C229" s="14"/>
      <c r="D229" s="21"/>
      <c r="E229" s="21"/>
      <c r="F229" s="21"/>
      <c r="G229" s="19" t="s">
        <v>33</v>
      </c>
      <c r="H229" s="80">
        <v>7</v>
      </c>
      <c r="I229" s="103"/>
      <c r="J229" s="103"/>
      <c r="K229" s="104"/>
      <c r="L229" s="104"/>
      <c r="M229" s="84"/>
      <c r="N229" s="155">
        <v>3</v>
      </c>
      <c r="O229" s="186">
        <v>6726.4</v>
      </c>
      <c r="P229" s="155">
        <v>6726.4</v>
      </c>
      <c r="Q229" s="84"/>
      <c r="R229" s="18"/>
    </row>
    <row r="230" spans="1:1021" s="3" customFormat="1" ht="15" hidden="1" customHeight="1">
      <c r="A230" s="10">
        <v>209</v>
      </c>
      <c r="B230" s="21" t="s">
        <v>178</v>
      </c>
      <c r="C230" s="14"/>
      <c r="D230" s="10"/>
      <c r="E230" s="21"/>
      <c r="F230" s="22"/>
      <c r="G230" s="19" t="s">
        <v>44</v>
      </c>
      <c r="H230" s="80">
        <v>4</v>
      </c>
      <c r="I230" s="105"/>
      <c r="J230" s="105"/>
      <c r="K230" s="104"/>
      <c r="L230" s="106"/>
      <c r="M230" s="105"/>
      <c r="N230" s="107">
        <v>1</v>
      </c>
      <c r="O230" s="108">
        <v>2668</v>
      </c>
      <c r="P230" s="107">
        <v>2668</v>
      </c>
      <c r="Q230" s="107"/>
    </row>
    <row r="231" spans="1:1021" ht="15" customHeight="1">
      <c r="A231" s="10">
        <v>210</v>
      </c>
      <c r="B231" s="21" t="s">
        <v>179</v>
      </c>
      <c r="C231" s="14" t="s">
        <v>19</v>
      </c>
      <c r="D231" s="10"/>
      <c r="E231" s="21" t="s">
        <v>24</v>
      </c>
      <c r="F231" s="23"/>
      <c r="G231" s="19" t="s">
        <v>22</v>
      </c>
      <c r="H231" s="92">
        <v>2</v>
      </c>
      <c r="I231" s="87"/>
      <c r="J231" s="87"/>
      <c r="K231" s="87"/>
      <c r="L231" s="87"/>
      <c r="M231" s="87">
        <f>K231-L231</f>
        <v>0</v>
      </c>
      <c r="N231" s="87"/>
      <c r="O231" s="93"/>
      <c r="P231" s="93"/>
      <c r="Q231" s="90">
        <f>O231-P231</f>
        <v>0</v>
      </c>
      <c r="R231" s="20"/>
      <c r="S231" s="20"/>
      <c r="U231" s="20"/>
    </row>
    <row r="232" spans="1:1021" ht="15" hidden="1" customHeight="1">
      <c r="A232" s="10"/>
      <c r="B232" s="21" t="s">
        <v>250</v>
      </c>
      <c r="C232" s="14"/>
      <c r="D232" s="10"/>
      <c r="E232" s="21"/>
      <c r="F232" s="23"/>
      <c r="G232" s="19" t="s">
        <v>25</v>
      </c>
      <c r="H232" s="92">
        <v>2</v>
      </c>
      <c r="I232" s="87"/>
      <c r="J232" s="87"/>
      <c r="K232" s="87"/>
      <c r="L232" s="87"/>
      <c r="M232" s="87"/>
      <c r="N232" s="87"/>
      <c r="O232" s="93"/>
      <c r="P232" s="93"/>
      <c r="Q232" s="90"/>
      <c r="R232" s="20"/>
      <c r="S232" s="20"/>
      <c r="U232" s="20"/>
    </row>
    <row r="233" spans="1:1021" ht="15" hidden="1" customHeight="1">
      <c r="A233" s="10"/>
      <c r="B233" s="21" t="s">
        <v>242</v>
      </c>
      <c r="C233" s="14"/>
      <c r="D233" s="10"/>
      <c r="E233" s="21"/>
      <c r="F233" s="23"/>
      <c r="G233" s="19" t="s">
        <v>25</v>
      </c>
      <c r="H233" s="92">
        <v>2</v>
      </c>
      <c r="I233" s="87"/>
      <c r="J233" s="87"/>
      <c r="K233" s="87"/>
      <c r="L233" s="87"/>
      <c r="M233" s="87"/>
      <c r="N233" s="87"/>
      <c r="O233" s="93"/>
      <c r="P233" s="93"/>
      <c r="Q233" s="90"/>
      <c r="R233" s="20"/>
      <c r="S233" s="20"/>
      <c r="U233" s="20"/>
    </row>
    <row r="234" spans="1:1021" s="18" customFormat="1" ht="15" hidden="1" customHeight="1">
      <c r="A234" s="10">
        <v>211</v>
      </c>
      <c r="B234" s="21" t="s">
        <v>179</v>
      </c>
      <c r="C234" s="14" t="s">
        <v>19</v>
      </c>
      <c r="D234" s="10"/>
      <c r="E234" s="21" t="s">
        <v>24</v>
      </c>
      <c r="F234" s="22"/>
      <c r="G234" s="19" t="s">
        <v>25</v>
      </c>
      <c r="H234" s="80">
        <v>5</v>
      </c>
      <c r="I234" s="104"/>
      <c r="J234" s="104"/>
      <c r="K234" s="104"/>
      <c r="L234" s="104"/>
      <c r="M234" s="104"/>
      <c r="N234" s="104"/>
      <c r="O234" s="121"/>
      <c r="P234" s="121"/>
      <c r="Q234" s="10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</row>
    <row r="235" spans="1:1021" ht="15" customHeight="1">
      <c r="A235" s="10">
        <v>212</v>
      </c>
      <c r="B235" s="21" t="s">
        <v>180</v>
      </c>
      <c r="C235" s="14" t="s">
        <v>19</v>
      </c>
      <c r="D235" s="10"/>
      <c r="E235" s="21" t="s">
        <v>24</v>
      </c>
      <c r="F235" s="23"/>
      <c r="G235" s="19" t="s">
        <v>22</v>
      </c>
      <c r="H235" s="92">
        <v>11</v>
      </c>
      <c r="I235" s="87"/>
      <c r="J235" s="87"/>
      <c r="K235" s="87"/>
      <c r="L235" s="87"/>
      <c r="M235" s="87">
        <f>K235-L235</f>
        <v>0</v>
      </c>
      <c r="N235" s="87"/>
      <c r="O235" s="93"/>
      <c r="P235" s="93"/>
      <c r="Q235" s="90">
        <f>O235-P235</f>
        <v>0</v>
      </c>
      <c r="R235" s="20"/>
      <c r="S235" s="20"/>
      <c r="T235" s="18"/>
      <c r="U235" s="20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  <c r="JL235" s="18"/>
      <c r="JM235" s="18"/>
      <c r="JN235" s="18"/>
      <c r="JO235" s="18"/>
      <c r="JP235" s="18"/>
      <c r="JQ235" s="18"/>
      <c r="JR235" s="18"/>
      <c r="JS235" s="18"/>
      <c r="JT235" s="18"/>
      <c r="JU235" s="18"/>
      <c r="JV235" s="18"/>
      <c r="JW235" s="18"/>
      <c r="JX235" s="18"/>
      <c r="JY235" s="18"/>
      <c r="JZ235" s="18"/>
      <c r="KA235" s="18"/>
      <c r="KB235" s="18"/>
      <c r="KC235" s="18"/>
      <c r="KD235" s="18"/>
      <c r="KE235" s="18"/>
      <c r="KF235" s="18"/>
      <c r="KG235" s="18"/>
      <c r="KH235" s="18"/>
      <c r="KI235" s="18"/>
      <c r="KJ235" s="18"/>
      <c r="KK235" s="18"/>
      <c r="KL235" s="18"/>
      <c r="KM235" s="18"/>
      <c r="KN235" s="18"/>
      <c r="KO235" s="18"/>
      <c r="KP235" s="18"/>
      <c r="KQ235" s="18"/>
      <c r="KR235" s="18"/>
      <c r="KS235" s="18"/>
      <c r="KT235" s="18"/>
      <c r="KU235" s="18"/>
      <c r="KV235" s="18"/>
      <c r="KW235" s="18"/>
      <c r="KX235" s="18"/>
      <c r="KY235" s="18"/>
      <c r="KZ235" s="18"/>
      <c r="LA235" s="18"/>
      <c r="LB235" s="18"/>
      <c r="LC235" s="18"/>
      <c r="LD235" s="18"/>
      <c r="LE235" s="18"/>
      <c r="LF235" s="18"/>
      <c r="LG235" s="18"/>
      <c r="LH235" s="18"/>
      <c r="LI235" s="18"/>
      <c r="LJ235" s="18"/>
      <c r="LK235" s="18"/>
      <c r="LL235" s="18"/>
      <c r="LM235" s="18"/>
      <c r="LN235" s="18"/>
      <c r="LO235" s="18"/>
      <c r="LP235" s="18"/>
      <c r="LQ235" s="18"/>
      <c r="LR235" s="18"/>
      <c r="LS235" s="18"/>
      <c r="LT235" s="18"/>
      <c r="LU235" s="18"/>
      <c r="LV235" s="18"/>
      <c r="LW235" s="18"/>
      <c r="LX235" s="18"/>
      <c r="LY235" s="18"/>
      <c r="LZ235" s="18"/>
      <c r="MA235" s="18"/>
      <c r="MB235" s="18"/>
      <c r="MC235" s="18"/>
      <c r="MD235" s="18"/>
      <c r="ME235" s="18"/>
      <c r="MF235" s="18"/>
      <c r="MG235" s="18"/>
      <c r="MH235" s="18"/>
      <c r="MI235" s="18"/>
      <c r="MJ235" s="18"/>
      <c r="MK235" s="18"/>
      <c r="ML235" s="18"/>
      <c r="MM235" s="18"/>
      <c r="MN235" s="18"/>
      <c r="MO235" s="18"/>
      <c r="MP235" s="18"/>
      <c r="MQ235" s="18"/>
      <c r="MR235" s="18"/>
      <c r="MS235" s="18"/>
      <c r="MT235" s="18"/>
      <c r="MU235" s="18"/>
      <c r="MV235" s="18"/>
      <c r="MW235" s="18"/>
      <c r="MX235" s="18"/>
      <c r="MY235" s="18"/>
      <c r="MZ235" s="18"/>
      <c r="NA235" s="18"/>
      <c r="NB235" s="18"/>
      <c r="NC235" s="18"/>
      <c r="ND235" s="18"/>
      <c r="NE235" s="18"/>
      <c r="NF235" s="18"/>
      <c r="NG235" s="18"/>
      <c r="NH235" s="18"/>
      <c r="NI235" s="18"/>
      <c r="NJ235" s="18"/>
      <c r="NK235" s="18"/>
      <c r="NL235" s="18"/>
      <c r="NM235" s="18"/>
      <c r="NN235" s="18"/>
      <c r="NO235" s="18"/>
      <c r="NP235" s="18"/>
      <c r="NQ235" s="18"/>
      <c r="NR235" s="18"/>
      <c r="NS235" s="18"/>
      <c r="NT235" s="18"/>
      <c r="NU235" s="18"/>
      <c r="NV235" s="18"/>
      <c r="NW235" s="18"/>
      <c r="NX235" s="18"/>
      <c r="NY235" s="18"/>
      <c r="NZ235" s="18"/>
      <c r="OA235" s="18"/>
      <c r="OB235" s="18"/>
      <c r="OC235" s="18"/>
      <c r="OD235" s="18"/>
      <c r="OE235" s="18"/>
      <c r="OF235" s="18"/>
      <c r="OG235" s="18"/>
      <c r="OH235" s="18"/>
      <c r="OI235" s="18"/>
      <c r="OJ235" s="18"/>
      <c r="OK235" s="18"/>
      <c r="OL235" s="18"/>
      <c r="OM235" s="18"/>
      <c r="ON235" s="18"/>
      <c r="OO235" s="18"/>
      <c r="OP235" s="18"/>
      <c r="OQ235" s="18"/>
      <c r="OR235" s="18"/>
      <c r="OS235" s="18"/>
      <c r="OT235" s="18"/>
      <c r="OU235" s="18"/>
      <c r="OV235" s="18"/>
      <c r="OW235" s="18"/>
      <c r="OX235" s="18"/>
      <c r="OY235" s="18"/>
      <c r="OZ235" s="18"/>
      <c r="PA235" s="18"/>
      <c r="PB235" s="18"/>
      <c r="PC235" s="18"/>
      <c r="PD235" s="18"/>
      <c r="PE235" s="18"/>
      <c r="PF235" s="18"/>
      <c r="PG235" s="18"/>
      <c r="PH235" s="18"/>
      <c r="PI235" s="18"/>
      <c r="PJ235" s="18"/>
      <c r="PK235" s="18"/>
      <c r="PL235" s="18"/>
      <c r="PM235" s="18"/>
      <c r="PN235" s="18"/>
      <c r="PO235" s="18"/>
      <c r="PP235" s="18"/>
      <c r="PQ235" s="18"/>
      <c r="PR235" s="18"/>
      <c r="PS235" s="18"/>
      <c r="PT235" s="18"/>
      <c r="PU235" s="18"/>
      <c r="PV235" s="18"/>
      <c r="PW235" s="18"/>
      <c r="PX235" s="18"/>
      <c r="PY235" s="18"/>
      <c r="PZ235" s="18"/>
      <c r="QA235" s="18"/>
      <c r="QB235" s="18"/>
      <c r="QC235" s="18"/>
      <c r="QD235" s="18"/>
      <c r="QE235" s="18"/>
      <c r="QF235" s="18"/>
      <c r="QG235" s="18"/>
      <c r="QH235" s="18"/>
      <c r="QI235" s="18"/>
      <c r="QJ235" s="18"/>
      <c r="QK235" s="18"/>
      <c r="QL235" s="18"/>
      <c r="QM235" s="18"/>
      <c r="QN235" s="18"/>
      <c r="QO235" s="18"/>
      <c r="QP235" s="18"/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/>
      <c r="RH235" s="18"/>
      <c r="RI235" s="18"/>
      <c r="RJ235" s="18"/>
      <c r="RK235" s="18"/>
      <c r="RL235" s="18"/>
      <c r="RM235" s="18"/>
      <c r="RN235" s="18"/>
      <c r="RO235" s="18"/>
      <c r="RP235" s="18"/>
      <c r="RQ235" s="18"/>
      <c r="RR235" s="18"/>
      <c r="RS235" s="18"/>
      <c r="RT235" s="18"/>
      <c r="RU235" s="18"/>
      <c r="RV235" s="18"/>
      <c r="RW235" s="18"/>
      <c r="RX235" s="18"/>
      <c r="RY235" s="18"/>
      <c r="RZ235" s="18"/>
      <c r="SA235" s="18"/>
      <c r="SB235" s="18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8"/>
      <c r="SP235" s="18"/>
      <c r="SQ235" s="18"/>
      <c r="SR235" s="18"/>
      <c r="SS235" s="18"/>
      <c r="ST235" s="18"/>
      <c r="SU235" s="18"/>
      <c r="SV235" s="18"/>
      <c r="SW235" s="18"/>
      <c r="SX235" s="18"/>
      <c r="SY235" s="18"/>
      <c r="SZ235" s="18"/>
      <c r="TA235" s="18"/>
      <c r="TB235" s="18"/>
      <c r="TC235" s="18"/>
      <c r="TD235" s="18"/>
      <c r="TE235" s="18"/>
      <c r="TF235" s="18"/>
      <c r="TG235" s="18"/>
      <c r="TH235" s="18"/>
      <c r="TI235" s="18"/>
      <c r="TJ235" s="18"/>
      <c r="TK235" s="18"/>
      <c r="TL235" s="18"/>
      <c r="TM235" s="18"/>
      <c r="TN235" s="18"/>
      <c r="TO235" s="18"/>
      <c r="TP235" s="18"/>
      <c r="TQ235" s="18"/>
      <c r="TR235" s="18"/>
      <c r="TS235" s="18"/>
      <c r="TT235" s="18"/>
      <c r="TU235" s="18"/>
      <c r="TV235" s="18"/>
      <c r="TW235" s="18"/>
      <c r="TX235" s="18"/>
      <c r="TY235" s="18"/>
      <c r="TZ235" s="18"/>
      <c r="UA235" s="18"/>
      <c r="UB235" s="18"/>
      <c r="UC235" s="18"/>
      <c r="UD235" s="18"/>
      <c r="UE235" s="18"/>
      <c r="UF235" s="18"/>
      <c r="UG235" s="18"/>
      <c r="UH235" s="18"/>
      <c r="UI235" s="18"/>
      <c r="UJ235" s="18"/>
      <c r="UK235" s="18"/>
      <c r="UL235" s="18"/>
      <c r="UM235" s="18"/>
      <c r="UN235" s="18"/>
      <c r="UO235" s="18"/>
      <c r="UP235" s="18"/>
      <c r="UQ235" s="18"/>
      <c r="UR235" s="18"/>
      <c r="US235" s="18"/>
      <c r="UT235" s="18"/>
      <c r="UU235" s="18"/>
      <c r="UV235" s="18"/>
      <c r="UW235" s="18"/>
      <c r="UX235" s="18"/>
      <c r="UY235" s="18"/>
      <c r="UZ235" s="18"/>
      <c r="VA235" s="18"/>
      <c r="VB235" s="18"/>
      <c r="VC235" s="18"/>
      <c r="VD235" s="18"/>
      <c r="VE235" s="18"/>
      <c r="VF235" s="18"/>
      <c r="VG235" s="18"/>
      <c r="VH235" s="18"/>
      <c r="VI235" s="18"/>
      <c r="VJ235" s="18"/>
      <c r="VK235" s="18"/>
      <c r="VL235" s="18"/>
      <c r="VM235" s="18"/>
      <c r="VN235" s="18"/>
      <c r="VO235" s="18"/>
      <c r="VP235" s="18"/>
      <c r="VQ235" s="18"/>
      <c r="VR235" s="18"/>
      <c r="VS235" s="18"/>
      <c r="VT235" s="18"/>
      <c r="VU235" s="18"/>
      <c r="VV235" s="18"/>
      <c r="VW235" s="18"/>
      <c r="VX235" s="18"/>
      <c r="VY235" s="18"/>
      <c r="VZ235" s="18"/>
      <c r="WA235" s="18"/>
      <c r="WB235" s="18"/>
      <c r="WC235" s="18"/>
      <c r="WD235" s="18"/>
      <c r="WE235" s="18"/>
      <c r="WF235" s="18"/>
      <c r="WG235" s="18"/>
      <c r="WH235" s="18"/>
      <c r="WI235" s="18"/>
      <c r="WJ235" s="18"/>
      <c r="WK235" s="18"/>
      <c r="WL235" s="18"/>
      <c r="WM235" s="18"/>
      <c r="WN235" s="18"/>
      <c r="WO235" s="18"/>
      <c r="WP235" s="18"/>
      <c r="WQ235" s="18"/>
      <c r="WR235" s="18"/>
      <c r="WS235" s="18"/>
      <c r="WT235" s="18"/>
      <c r="WU235" s="18"/>
      <c r="WV235" s="18"/>
      <c r="WW235" s="18"/>
      <c r="WX235" s="18"/>
      <c r="WY235" s="18"/>
      <c r="WZ235" s="18"/>
      <c r="XA235" s="18"/>
      <c r="XB235" s="18"/>
      <c r="XC235" s="18"/>
      <c r="XD235" s="18"/>
      <c r="XE235" s="18"/>
      <c r="XF235" s="18"/>
      <c r="XG235" s="18"/>
      <c r="XH235" s="18"/>
      <c r="XI235" s="18"/>
      <c r="XJ235" s="18"/>
      <c r="XK235" s="18"/>
      <c r="XL235" s="18"/>
      <c r="XM235" s="18"/>
      <c r="XN235" s="18"/>
      <c r="XO235" s="18"/>
      <c r="XP235" s="18"/>
      <c r="XQ235" s="18"/>
      <c r="XR235" s="18"/>
      <c r="XS235" s="18"/>
      <c r="XT235" s="18"/>
      <c r="XU235" s="18"/>
      <c r="XV235" s="18"/>
      <c r="XW235" s="18"/>
      <c r="XX235" s="18"/>
      <c r="XY235" s="18"/>
      <c r="XZ235" s="18"/>
      <c r="YA235" s="18"/>
      <c r="YB235" s="18"/>
      <c r="YC235" s="18"/>
      <c r="YD235" s="18"/>
      <c r="YE235" s="18"/>
      <c r="YF235" s="18"/>
      <c r="YG235" s="18"/>
      <c r="YH235" s="18"/>
      <c r="YI235" s="18"/>
      <c r="YJ235" s="18"/>
      <c r="YK235" s="18"/>
      <c r="YL235" s="18"/>
      <c r="YM235" s="18"/>
      <c r="YN235" s="18"/>
      <c r="YO235" s="18"/>
      <c r="YP235" s="18"/>
      <c r="YQ235" s="18"/>
      <c r="YR235" s="18"/>
      <c r="YS235" s="18"/>
      <c r="YT235" s="18"/>
      <c r="YU235" s="18"/>
      <c r="YV235" s="18"/>
      <c r="YW235" s="18"/>
      <c r="YX235" s="18"/>
      <c r="YY235" s="18"/>
      <c r="YZ235" s="18"/>
      <c r="ZA235" s="18"/>
      <c r="ZB235" s="18"/>
      <c r="ZC235" s="18"/>
      <c r="ZD235" s="18"/>
      <c r="ZE235" s="18"/>
      <c r="ZF235" s="18"/>
      <c r="ZG235" s="18"/>
      <c r="ZH235" s="18"/>
      <c r="ZI235" s="18"/>
      <c r="ZJ235" s="18"/>
      <c r="ZK235" s="18"/>
      <c r="ZL235" s="18"/>
      <c r="ZM235" s="18"/>
      <c r="ZN235" s="18"/>
      <c r="ZO235" s="18"/>
      <c r="ZP235" s="18"/>
      <c r="ZQ235" s="18"/>
      <c r="ZR235" s="18"/>
      <c r="ZS235" s="18"/>
      <c r="ZT235" s="18"/>
      <c r="ZU235" s="18"/>
      <c r="ZV235" s="18"/>
      <c r="ZW235" s="18"/>
      <c r="ZX235" s="18"/>
      <c r="ZY235" s="18"/>
      <c r="ZZ235" s="18"/>
      <c r="AAA235" s="18"/>
      <c r="AAB235" s="18"/>
      <c r="AAC235" s="18"/>
      <c r="AAD235" s="18"/>
      <c r="AAE235" s="18"/>
      <c r="AAF235" s="18"/>
      <c r="AAG235" s="18"/>
      <c r="AAH235" s="18"/>
      <c r="AAI235" s="18"/>
      <c r="AAJ235" s="18"/>
      <c r="AAK235" s="18"/>
      <c r="AAL235" s="18"/>
      <c r="AAM235" s="18"/>
      <c r="AAN235" s="18"/>
      <c r="AAO235" s="18"/>
      <c r="AAP235" s="18"/>
      <c r="AAQ235" s="18"/>
      <c r="AAR235" s="18"/>
      <c r="AAS235" s="18"/>
      <c r="AAT235" s="18"/>
      <c r="AAU235" s="18"/>
      <c r="AAV235" s="18"/>
      <c r="AAW235" s="18"/>
      <c r="AAX235" s="18"/>
      <c r="AAY235" s="18"/>
      <c r="AAZ235" s="18"/>
      <c r="ABA235" s="18"/>
      <c r="ABB235" s="18"/>
      <c r="ABC235" s="18"/>
      <c r="ABD235" s="18"/>
      <c r="ABE235" s="18"/>
      <c r="ABF235" s="18"/>
      <c r="ABG235" s="18"/>
      <c r="ABH235" s="18"/>
      <c r="ABI235" s="18"/>
      <c r="ABJ235" s="18"/>
      <c r="ABK235" s="18"/>
      <c r="ABL235" s="18"/>
      <c r="ABM235" s="18"/>
      <c r="ABN235" s="18"/>
      <c r="ABO235" s="18"/>
      <c r="ABP235" s="18"/>
      <c r="ABQ235" s="18"/>
      <c r="ABR235" s="18"/>
      <c r="ABS235" s="18"/>
      <c r="ABT235" s="18"/>
      <c r="ABU235" s="18"/>
      <c r="ABV235" s="18"/>
      <c r="ABW235" s="18"/>
      <c r="ABX235" s="18"/>
      <c r="ABY235" s="18"/>
      <c r="ABZ235" s="18"/>
      <c r="ACA235" s="18"/>
      <c r="ACB235" s="18"/>
      <c r="ACC235" s="18"/>
      <c r="ACD235" s="18"/>
      <c r="ACE235" s="18"/>
      <c r="ACF235" s="18"/>
      <c r="ACG235" s="18"/>
      <c r="ACH235" s="18"/>
      <c r="ACI235" s="18"/>
      <c r="ACJ235" s="18"/>
      <c r="ACK235" s="18"/>
      <c r="ACL235" s="18"/>
      <c r="ACM235" s="18"/>
      <c r="ACN235" s="18"/>
      <c r="ACO235" s="18"/>
      <c r="ACP235" s="18"/>
      <c r="ACQ235" s="18"/>
      <c r="ACR235" s="18"/>
      <c r="ACS235" s="18"/>
      <c r="ACT235" s="18"/>
      <c r="ACU235" s="18"/>
      <c r="ACV235" s="18"/>
      <c r="ACW235" s="18"/>
      <c r="ACX235" s="18"/>
      <c r="ACY235" s="18"/>
      <c r="ACZ235" s="18"/>
      <c r="ADA235" s="18"/>
      <c r="ADB235" s="18"/>
      <c r="ADC235" s="18"/>
      <c r="ADD235" s="18"/>
      <c r="ADE235" s="18"/>
      <c r="ADF235" s="18"/>
      <c r="ADG235" s="18"/>
      <c r="ADH235" s="18"/>
      <c r="ADI235" s="18"/>
      <c r="ADJ235" s="18"/>
      <c r="ADK235" s="18"/>
      <c r="ADL235" s="18"/>
      <c r="ADM235" s="18"/>
      <c r="ADN235" s="18"/>
      <c r="ADO235" s="18"/>
      <c r="ADP235" s="18"/>
      <c r="ADQ235" s="18"/>
      <c r="ADR235" s="18"/>
      <c r="ADS235" s="18"/>
      <c r="ADT235" s="18"/>
      <c r="ADU235" s="18"/>
      <c r="ADV235" s="18"/>
      <c r="ADW235" s="18"/>
      <c r="ADX235" s="18"/>
      <c r="ADY235" s="18"/>
      <c r="ADZ235" s="18"/>
      <c r="AEA235" s="18"/>
      <c r="AEB235" s="18"/>
      <c r="AEC235" s="18"/>
      <c r="AED235" s="18"/>
      <c r="AEE235" s="18"/>
      <c r="AEF235" s="18"/>
      <c r="AEG235" s="18"/>
      <c r="AEH235" s="18"/>
      <c r="AEI235" s="18"/>
      <c r="AEJ235" s="18"/>
      <c r="AEK235" s="18"/>
      <c r="AEL235" s="18"/>
      <c r="AEM235" s="18"/>
      <c r="AEN235" s="18"/>
      <c r="AEO235" s="18"/>
      <c r="AEP235" s="18"/>
      <c r="AEQ235" s="18"/>
      <c r="AER235" s="18"/>
      <c r="AES235" s="18"/>
      <c r="AET235" s="18"/>
      <c r="AEU235" s="18"/>
      <c r="AEV235" s="18"/>
      <c r="AEW235" s="18"/>
      <c r="AEX235" s="18"/>
      <c r="AEY235" s="18"/>
      <c r="AEZ235" s="18"/>
      <c r="AFA235" s="18"/>
      <c r="AFB235" s="18"/>
      <c r="AFC235" s="18"/>
      <c r="AFD235" s="18"/>
      <c r="AFE235" s="18"/>
      <c r="AFF235" s="18"/>
      <c r="AFG235" s="18"/>
      <c r="AFH235" s="18"/>
      <c r="AFI235" s="18"/>
      <c r="AFJ235" s="18"/>
      <c r="AFK235" s="18"/>
      <c r="AFL235" s="18"/>
      <c r="AFM235" s="18"/>
      <c r="AFN235" s="18"/>
      <c r="AFO235" s="18"/>
      <c r="AFP235" s="18"/>
      <c r="AFQ235" s="18"/>
      <c r="AFR235" s="18"/>
      <c r="AFS235" s="18"/>
      <c r="AFT235" s="18"/>
      <c r="AFU235" s="18"/>
      <c r="AFV235" s="18"/>
      <c r="AFW235" s="18"/>
      <c r="AFX235" s="18"/>
      <c r="AFY235" s="18"/>
      <c r="AFZ235" s="18"/>
      <c r="AGA235" s="18"/>
      <c r="AGB235" s="18"/>
      <c r="AGC235" s="18"/>
      <c r="AGD235" s="18"/>
      <c r="AGE235" s="18"/>
      <c r="AGF235" s="18"/>
      <c r="AGG235" s="18"/>
      <c r="AGH235" s="18"/>
      <c r="AGI235" s="18"/>
      <c r="AGJ235" s="18"/>
      <c r="AGK235" s="18"/>
      <c r="AGL235" s="18"/>
      <c r="AGM235" s="18"/>
      <c r="AGN235" s="18"/>
      <c r="AGO235" s="18"/>
      <c r="AGP235" s="18"/>
      <c r="AGQ235" s="18"/>
      <c r="AGR235" s="18"/>
      <c r="AGS235" s="18"/>
      <c r="AGT235" s="18"/>
      <c r="AGU235" s="18"/>
      <c r="AGV235" s="18"/>
      <c r="AGW235" s="18"/>
      <c r="AGX235" s="18"/>
      <c r="AGY235" s="18"/>
      <c r="AGZ235" s="18"/>
      <c r="AHA235" s="18"/>
      <c r="AHB235" s="18"/>
      <c r="AHC235" s="18"/>
      <c r="AHD235" s="18"/>
      <c r="AHE235" s="18"/>
      <c r="AHF235" s="18"/>
      <c r="AHG235" s="18"/>
      <c r="AHH235" s="18"/>
      <c r="AHI235" s="18"/>
      <c r="AHJ235" s="18"/>
      <c r="AHK235" s="18"/>
      <c r="AHL235" s="18"/>
      <c r="AHM235" s="18"/>
      <c r="AHN235" s="18"/>
      <c r="AHO235" s="18"/>
      <c r="AHP235" s="18"/>
      <c r="AHQ235" s="18"/>
      <c r="AHR235" s="18"/>
      <c r="AHS235" s="18"/>
      <c r="AHT235" s="18"/>
      <c r="AHU235" s="18"/>
      <c r="AHV235" s="18"/>
      <c r="AHW235" s="18"/>
      <c r="AHX235" s="18"/>
      <c r="AHY235" s="18"/>
      <c r="AHZ235" s="18"/>
      <c r="AIA235" s="18"/>
      <c r="AIB235" s="18"/>
      <c r="AIC235" s="18"/>
      <c r="AID235" s="18"/>
      <c r="AIE235" s="18"/>
      <c r="AIF235" s="18"/>
      <c r="AIG235" s="18"/>
      <c r="AIH235" s="18"/>
      <c r="AII235" s="18"/>
      <c r="AIJ235" s="18"/>
      <c r="AIK235" s="18"/>
      <c r="AIL235" s="18"/>
      <c r="AIM235" s="18"/>
      <c r="AIN235" s="18"/>
      <c r="AIO235" s="18"/>
      <c r="AIP235" s="18"/>
      <c r="AIQ235" s="18"/>
      <c r="AIR235" s="18"/>
      <c r="AIS235" s="18"/>
      <c r="AIT235" s="18"/>
      <c r="AIU235" s="18"/>
      <c r="AIV235" s="18"/>
      <c r="AIW235" s="18"/>
      <c r="AIX235" s="18"/>
      <c r="AIY235" s="18"/>
      <c r="AIZ235" s="18"/>
      <c r="AJA235" s="18"/>
      <c r="AJB235" s="18"/>
      <c r="AJC235" s="18"/>
      <c r="AJD235" s="18"/>
      <c r="AJE235" s="18"/>
      <c r="AJF235" s="18"/>
      <c r="AJG235" s="18"/>
      <c r="AJH235" s="18"/>
      <c r="AJI235" s="18"/>
      <c r="AJJ235" s="18"/>
      <c r="AJK235" s="18"/>
      <c r="AJL235" s="18"/>
      <c r="AJM235" s="18"/>
      <c r="AJN235" s="18"/>
      <c r="AJO235" s="18"/>
      <c r="AJP235" s="18"/>
      <c r="AJQ235" s="18"/>
      <c r="AJR235" s="18"/>
      <c r="AJS235" s="18"/>
      <c r="AJT235" s="18"/>
      <c r="AJU235" s="18"/>
      <c r="AJV235" s="18"/>
      <c r="AJW235" s="18"/>
      <c r="AJX235" s="18"/>
      <c r="AJY235" s="18"/>
      <c r="AJZ235" s="18"/>
      <c r="AKA235" s="18"/>
      <c r="AKB235" s="18"/>
      <c r="AKC235" s="18"/>
      <c r="AKD235" s="18"/>
      <c r="AKE235" s="18"/>
      <c r="AKF235" s="18"/>
      <c r="AKG235" s="18"/>
      <c r="AKH235" s="18"/>
      <c r="AKI235" s="18"/>
      <c r="AKJ235" s="18"/>
      <c r="AKK235" s="18"/>
      <c r="AKL235" s="18"/>
      <c r="AKM235" s="18"/>
      <c r="AKN235" s="18"/>
      <c r="AKO235" s="18"/>
      <c r="AKP235" s="18"/>
      <c r="AKQ235" s="18"/>
      <c r="AKR235" s="18"/>
      <c r="AKS235" s="18"/>
      <c r="AKT235" s="18"/>
      <c r="AKU235" s="18"/>
      <c r="AKV235" s="18"/>
      <c r="AKW235" s="18"/>
      <c r="AKX235" s="18"/>
      <c r="AKY235" s="18"/>
      <c r="AKZ235" s="18"/>
      <c r="ALA235" s="18"/>
      <c r="ALB235" s="18"/>
      <c r="ALC235" s="18"/>
      <c r="ALD235" s="18"/>
      <c r="ALE235" s="18"/>
      <c r="ALF235" s="18"/>
      <c r="ALG235" s="18"/>
      <c r="ALH235" s="18"/>
      <c r="ALI235" s="18"/>
      <c r="ALJ235" s="18"/>
      <c r="ALK235" s="18"/>
      <c r="ALL235" s="18"/>
      <c r="ALM235" s="18"/>
      <c r="ALN235" s="18"/>
      <c r="ALO235" s="18"/>
      <c r="ALP235" s="18"/>
      <c r="ALQ235" s="18"/>
      <c r="ALR235" s="18"/>
      <c r="ALS235" s="18"/>
      <c r="ALT235" s="18"/>
      <c r="ALU235" s="18"/>
      <c r="ALV235" s="18"/>
      <c r="ALW235" s="18"/>
      <c r="ALX235" s="18"/>
      <c r="ALY235" s="18"/>
      <c r="ALZ235" s="18"/>
      <c r="AMA235" s="18"/>
      <c r="AMB235" s="18"/>
      <c r="AMC235" s="18"/>
      <c r="AMD235" s="18"/>
      <c r="AME235" s="18"/>
      <c r="AMF235" s="18"/>
      <c r="AMG235" s="18"/>
    </row>
    <row r="236" spans="1:1021" s="3" customFormat="1" ht="15" hidden="1" customHeight="1">
      <c r="A236" s="10">
        <v>213</v>
      </c>
      <c r="B236" s="21" t="s">
        <v>180</v>
      </c>
      <c r="C236" s="14" t="s">
        <v>19</v>
      </c>
      <c r="D236" s="10"/>
      <c r="E236" s="21" t="s">
        <v>24</v>
      </c>
      <c r="F236" s="22"/>
      <c r="G236" s="19" t="s">
        <v>25</v>
      </c>
      <c r="H236" s="80">
        <v>4</v>
      </c>
      <c r="I236" s="104"/>
      <c r="J236" s="104"/>
      <c r="K236" s="104"/>
      <c r="L236" s="104"/>
      <c r="M236" s="104"/>
      <c r="N236" s="104"/>
      <c r="O236" s="121"/>
      <c r="P236" s="121"/>
      <c r="Q236" s="104"/>
      <c r="R236" s="18"/>
    </row>
    <row r="237" spans="1:1021" s="3" customFormat="1" ht="15" hidden="1" customHeight="1">
      <c r="A237" s="10">
        <v>214</v>
      </c>
      <c r="B237" s="21" t="s">
        <v>181</v>
      </c>
      <c r="C237" s="14"/>
      <c r="D237" s="11"/>
      <c r="E237" s="21"/>
      <c r="F237" s="23"/>
      <c r="G237" s="19" t="s">
        <v>25</v>
      </c>
      <c r="H237" s="116">
        <v>5</v>
      </c>
      <c r="I237" s="87"/>
      <c r="J237" s="87"/>
      <c r="K237" s="87"/>
      <c r="L237" s="87"/>
      <c r="M237" s="87"/>
      <c r="N237" s="146"/>
      <c r="O237" s="147"/>
      <c r="P237" s="146"/>
      <c r="Q237" s="90"/>
    </row>
    <row r="238" spans="1:1021" s="3" customFormat="1" ht="15" customHeight="1">
      <c r="A238" s="10">
        <v>215</v>
      </c>
      <c r="B238" s="29" t="s">
        <v>182</v>
      </c>
      <c r="C238" s="14"/>
      <c r="D238" s="10"/>
      <c r="E238" s="21"/>
      <c r="F238" s="22"/>
      <c r="G238" s="19" t="s">
        <v>22</v>
      </c>
      <c r="H238" s="92">
        <v>6</v>
      </c>
      <c r="I238" s="87"/>
      <c r="J238" s="87"/>
      <c r="K238" s="87"/>
      <c r="L238" s="87"/>
      <c r="M238" s="87">
        <f t="shared" ref="M238:M240" si="49">K238-L238</f>
        <v>0</v>
      </c>
      <c r="N238" s="146">
        <v>18</v>
      </c>
      <c r="O238" s="146">
        <f>15084.13+5917.85</f>
        <v>21001.98</v>
      </c>
      <c r="P238" s="146">
        <f>15084.13+5917.85</f>
        <v>21001.98</v>
      </c>
      <c r="Q238" s="90">
        <f t="shared" ref="Q238:Q240" si="50">O238-P238</f>
        <v>0</v>
      </c>
      <c r="R238" s="20"/>
      <c r="S238" s="20"/>
      <c r="U238" s="20"/>
    </row>
    <row r="239" spans="1:1021" s="18" customFormat="1" ht="15" customHeight="1">
      <c r="A239" s="10">
        <v>216</v>
      </c>
      <c r="B239" s="21" t="s">
        <v>183</v>
      </c>
      <c r="C239" s="14" t="s">
        <v>19</v>
      </c>
      <c r="D239" s="10"/>
      <c r="E239" s="21" t="s">
        <v>24</v>
      </c>
      <c r="F239" s="22"/>
      <c r="G239" s="19" t="s">
        <v>22</v>
      </c>
      <c r="H239" s="92">
        <v>5</v>
      </c>
      <c r="I239" s="87"/>
      <c r="J239" s="87"/>
      <c r="K239" s="87"/>
      <c r="L239" s="87"/>
      <c r="M239" s="87">
        <f t="shared" si="49"/>
        <v>0</v>
      </c>
      <c r="N239" s="146">
        <v>11</v>
      </c>
      <c r="O239" s="146">
        <f>714.68+28225.49</f>
        <v>28940.170000000002</v>
      </c>
      <c r="P239" s="146">
        <f>714.68+28225.49</f>
        <v>28940.170000000002</v>
      </c>
      <c r="Q239" s="90">
        <f t="shared" si="50"/>
        <v>0</v>
      </c>
      <c r="R239" s="20"/>
      <c r="S239" s="20"/>
      <c r="U239" s="20"/>
    </row>
    <row r="240" spans="1:1021" s="18" customFormat="1" ht="15" customHeight="1">
      <c r="A240" s="10">
        <v>217</v>
      </c>
      <c r="B240" s="21" t="s">
        <v>184</v>
      </c>
      <c r="C240" s="14"/>
      <c r="D240" s="10"/>
      <c r="E240" s="21"/>
      <c r="F240" s="23"/>
      <c r="G240" s="19" t="s">
        <v>22</v>
      </c>
      <c r="H240" s="92"/>
      <c r="I240" s="87"/>
      <c r="J240" s="87"/>
      <c r="K240" s="87"/>
      <c r="L240" s="87"/>
      <c r="M240" s="87">
        <f t="shared" si="49"/>
        <v>0</v>
      </c>
      <c r="N240" s="146"/>
      <c r="O240" s="147"/>
      <c r="P240" s="146"/>
      <c r="Q240" s="90">
        <f t="shared" si="50"/>
        <v>0</v>
      </c>
      <c r="R240" s="20"/>
      <c r="S240" s="20"/>
      <c r="U240" s="20"/>
    </row>
    <row r="241" spans="1:21" s="18" customFormat="1" ht="15" hidden="1" customHeight="1">
      <c r="A241" s="10"/>
      <c r="B241" s="21" t="s">
        <v>255</v>
      </c>
      <c r="C241" s="14"/>
      <c r="D241" s="10"/>
      <c r="E241" s="21"/>
      <c r="F241" s="23"/>
      <c r="G241" s="19" t="s">
        <v>25</v>
      </c>
      <c r="H241" s="92">
        <v>1</v>
      </c>
      <c r="I241" s="87"/>
      <c r="J241" s="87"/>
      <c r="K241" s="87"/>
      <c r="L241" s="87"/>
      <c r="M241" s="87"/>
      <c r="N241" s="146"/>
      <c r="O241" s="147"/>
      <c r="P241" s="146"/>
      <c r="Q241" s="90"/>
      <c r="R241" s="20"/>
      <c r="S241" s="20"/>
      <c r="U241" s="20"/>
    </row>
    <row r="242" spans="1:21" s="18" customFormat="1" ht="15" hidden="1" customHeight="1">
      <c r="A242" s="10">
        <v>218</v>
      </c>
      <c r="B242" s="21" t="s">
        <v>184</v>
      </c>
      <c r="C242" s="42" t="s">
        <v>19</v>
      </c>
      <c r="D242" s="43"/>
      <c r="E242" s="21" t="s">
        <v>24</v>
      </c>
      <c r="F242" s="52"/>
      <c r="G242" s="19" t="s">
        <v>25</v>
      </c>
      <c r="H242" s="167">
        <v>4</v>
      </c>
      <c r="I242" s="104"/>
      <c r="J242" s="104"/>
      <c r="K242" s="104"/>
      <c r="L242" s="104"/>
      <c r="M242" s="104"/>
      <c r="N242" s="104"/>
      <c r="O242" s="121"/>
      <c r="P242" s="104"/>
      <c r="Q242" s="104"/>
    </row>
    <row r="243" spans="1:21" s="3" customFormat="1" ht="15" hidden="1" customHeight="1">
      <c r="A243" s="10">
        <v>219</v>
      </c>
      <c r="B243" s="21" t="s">
        <v>185</v>
      </c>
      <c r="C243" s="14" t="s">
        <v>19</v>
      </c>
      <c r="D243" s="21"/>
      <c r="E243" s="21" t="s">
        <v>24</v>
      </c>
      <c r="F243" s="21"/>
      <c r="G243" s="19" t="s">
        <v>25</v>
      </c>
      <c r="H243" s="80"/>
      <c r="I243" s="84"/>
      <c r="J243" s="84"/>
      <c r="K243" s="94"/>
      <c r="L243" s="94"/>
      <c r="M243" s="84"/>
      <c r="N243" s="84"/>
      <c r="O243" s="84"/>
      <c r="P243" s="84"/>
      <c r="Q243" s="84"/>
    </row>
    <row r="244" spans="1:21" s="3" customFormat="1" ht="15" customHeight="1">
      <c r="A244" s="10">
        <v>220</v>
      </c>
      <c r="B244" s="21" t="s">
        <v>186</v>
      </c>
      <c r="C244" s="14"/>
      <c r="D244" s="21"/>
      <c r="E244" s="21"/>
      <c r="F244" s="22"/>
      <c r="G244" s="19" t="s">
        <v>22</v>
      </c>
      <c r="H244" s="92">
        <v>5</v>
      </c>
      <c r="I244" s="87"/>
      <c r="J244" s="87"/>
      <c r="K244" s="187"/>
      <c r="L244" s="187"/>
      <c r="M244" s="87">
        <f t="shared" ref="M244:M245" si="51">K244-L244</f>
        <v>0</v>
      </c>
      <c r="N244" s="87">
        <v>6</v>
      </c>
      <c r="O244" s="87">
        <v>5738.55</v>
      </c>
      <c r="P244" s="87">
        <v>5738.55</v>
      </c>
      <c r="Q244" s="90">
        <f t="shared" ref="Q244:Q245" si="52">O244-P244</f>
        <v>0</v>
      </c>
      <c r="R244" s="20"/>
      <c r="S244" s="20"/>
      <c r="U244" s="20"/>
    </row>
    <row r="245" spans="1:21" s="3" customFormat="1" ht="15" customHeight="1">
      <c r="A245" s="10">
        <v>221</v>
      </c>
      <c r="B245" s="21" t="s">
        <v>187</v>
      </c>
      <c r="C245" s="14" t="s">
        <v>19</v>
      </c>
      <c r="D245" s="10"/>
      <c r="E245" s="21" t="s">
        <v>188</v>
      </c>
      <c r="F245" s="23"/>
      <c r="G245" s="19" t="s">
        <v>22</v>
      </c>
      <c r="H245" s="92">
        <v>11</v>
      </c>
      <c r="I245" s="87">
        <v>4</v>
      </c>
      <c r="J245" s="87">
        <v>4</v>
      </c>
      <c r="K245" s="87">
        <v>6831.34</v>
      </c>
      <c r="L245" s="87">
        <v>6831.34</v>
      </c>
      <c r="M245" s="87">
        <f t="shared" si="51"/>
        <v>0</v>
      </c>
      <c r="N245" s="87">
        <v>7</v>
      </c>
      <c r="O245" s="90">
        <v>16329.66</v>
      </c>
      <c r="P245" s="90">
        <v>16329.66</v>
      </c>
      <c r="Q245" s="90">
        <f t="shared" si="52"/>
        <v>0</v>
      </c>
      <c r="R245" s="20"/>
      <c r="S245" s="20"/>
      <c r="U245" s="20"/>
    </row>
    <row r="246" spans="1:21" s="3" customFormat="1" ht="15" hidden="1" customHeight="1">
      <c r="A246" s="10">
        <v>222</v>
      </c>
      <c r="B246" s="21" t="s">
        <v>189</v>
      </c>
      <c r="C246" s="14"/>
      <c r="D246" s="10"/>
      <c r="E246" s="21"/>
      <c r="F246" s="23"/>
      <c r="G246" s="19" t="s">
        <v>25</v>
      </c>
      <c r="H246" s="80"/>
      <c r="I246" s="84"/>
      <c r="J246" s="84"/>
      <c r="K246" s="84"/>
      <c r="L246" s="84"/>
      <c r="M246" s="84"/>
      <c r="N246" s="84"/>
      <c r="O246" s="84"/>
      <c r="P246" s="84"/>
      <c r="Q246" s="138"/>
      <c r="R246" s="18"/>
    </row>
    <row r="247" spans="1:21" s="3" customFormat="1" ht="15" customHeight="1">
      <c r="A247" s="10">
        <v>223</v>
      </c>
      <c r="B247" s="21" t="s">
        <v>190</v>
      </c>
      <c r="C247" s="14" t="s">
        <v>19</v>
      </c>
      <c r="D247" s="10"/>
      <c r="E247" s="21" t="s">
        <v>24</v>
      </c>
      <c r="F247" s="23"/>
      <c r="G247" s="19" t="s">
        <v>22</v>
      </c>
      <c r="H247" s="92">
        <v>1</v>
      </c>
      <c r="I247" s="87"/>
      <c r="J247" s="87"/>
      <c r="K247" s="87"/>
      <c r="L247" s="87"/>
      <c r="M247" s="87">
        <f t="shared" ref="M247:M248" si="53">K247-L247</f>
        <v>0</v>
      </c>
      <c r="N247" s="87">
        <v>9</v>
      </c>
      <c r="O247" s="87">
        <f>2370.9+9635.1</f>
        <v>12006</v>
      </c>
      <c r="P247" s="87">
        <f>2370.9+9635.1</f>
        <v>12006</v>
      </c>
      <c r="Q247" s="90">
        <f t="shared" ref="Q247:Q248" si="54">O247-P247</f>
        <v>0</v>
      </c>
      <c r="R247" s="20"/>
      <c r="S247" s="20"/>
      <c r="U247" s="20"/>
    </row>
    <row r="248" spans="1:21" s="3" customFormat="1" ht="15" customHeight="1">
      <c r="A248" s="10">
        <v>224</v>
      </c>
      <c r="B248" s="21" t="s">
        <v>191</v>
      </c>
      <c r="C248" s="14" t="s">
        <v>19</v>
      </c>
      <c r="D248" s="10"/>
      <c r="E248" s="21" t="s">
        <v>24</v>
      </c>
      <c r="F248" s="23"/>
      <c r="G248" s="19" t="s">
        <v>22</v>
      </c>
      <c r="H248" s="92">
        <v>4</v>
      </c>
      <c r="I248" s="87">
        <v>1</v>
      </c>
      <c r="J248" s="87">
        <v>1</v>
      </c>
      <c r="K248" s="90">
        <v>644.6</v>
      </c>
      <c r="L248" s="90">
        <v>644.6</v>
      </c>
      <c r="M248" s="87">
        <f t="shared" si="53"/>
        <v>0</v>
      </c>
      <c r="N248" s="87">
        <v>8</v>
      </c>
      <c r="O248" s="99">
        <f>15351.02+8013.74</f>
        <v>23364.760000000002</v>
      </c>
      <c r="P248" s="99">
        <f>15351.02+8013.74</f>
        <v>23364.760000000002</v>
      </c>
      <c r="Q248" s="90">
        <f t="shared" si="54"/>
        <v>0</v>
      </c>
      <c r="R248" s="20"/>
      <c r="S248" s="20"/>
      <c r="U248" s="20"/>
    </row>
    <row r="249" spans="1:21" s="3" customFormat="1" ht="15" hidden="1" customHeight="1">
      <c r="A249" s="10">
        <v>225</v>
      </c>
      <c r="B249" s="21" t="s">
        <v>192</v>
      </c>
      <c r="C249" s="14"/>
      <c r="D249" s="10"/>
      <c r="E249" s="21"/>
      <c r="F249" s="22"/>
      <c r="G249" s="19" t="s">
        <v>33</v>
      </c>
      <c r="H249" s="80"/>
      <c r="I249" s="84"/>
      <c r="J249" s="84"/>
      <c r="K249" s="138"/>
      <c r="L249" s="138"/>
      <c r="M249" s="84"/>
      <c r="N249" s="84"/>
      <c r="O249" s="95"/>
      <c r="P249" s="84"/>
      <c r="Q249" s="138"/>
      <c r="R249" s="18"/>
    </row>
    <row r="250" spans="1:21" s="3" customFormat="1" ht="15" hidden="1" customHeight="1">
      <c r="A250" s="10">
        <v>226</v>
      </c>
      <c r="B250" s="21" t="s">
        <v>192</v>
      </c>
      <c r="C250" s="14"/>
      <c r="D250" s="10"/>
      <c r="E250" s="21"/>
      <c r="F250" s="23"/>
      <c r="G250" s="19" t="s">
        <v>25</v>
      </c>
      <c r="H250" s="80">
        <v>5</v>
      </c>
      <c r="I250" s="84"/>
      <c r="J250" s="84"/>
      <c r="K250" s="84"/>
      <c r="L250" s="84"/>
      <c r="M250" s="84"/>
      <c r="N250" s="84"/>
      <c r="O250" s="95"/>
      <c r="P250" s="95"/>
      <c r="Q250" s="138"/>
      <c r="R250" s="18"/>
    </row>
    <row r="251" spans="1:21" s="3" customFormat="1" ht="15" customHeight="1">
      <c r="A251" s="10">
        <v>227</v>
      </c>
      <c r="B251" s="21" t="s">
        <v>192</v>
      </c>
      <c r="C251" s="14"/>
      <c r="D251" s="10"/>
      <c r="E251" s="21"/>
      <c r="F251" s="23"/>
      <c r="G251" s="19" t="s">
        <v>22</v>
      </c>
      <c r="H251" s="92">
        <v>6</v>
      </c>
      <c r="I251" s="87"/>
      <c r="J251" s="87"/>
      <c r="K251" s="90"/>
      <c r="L251" s="90"/>
      <c r="M251" s="87">
        <f>K251-L251</f>
        <v>0</v>
      </c>
      <c r="N251" s="87"/>
      <c r="O251" s="99"/>
      <c r="P251" s="99"/>
      <c r="Q251" s="90">
        <f>O251-P251</f>
        <v>0</v>
      </c>
      <c r="R251" s="20"/>
      <c r="S251" s="20"/>
      <c r="U251" s="20"/>
    </row>
    <row r="252" spans="1:21" s="3" customFormat="1" ht="15" hidden="1" customHeight="1">
      <c r="A252" s="10">
        <v>228</v>
      </c>
      <c r="B252" s="21" t="s">
        <v>192</v>
      </c>
      <c r="C252" s="14"/>
      <c r="D252" s="10"/>
      <c r="E252" s="21"/>
      <c r="F252" s="23"/>
      <c r="G252" s="19" t="s">
        <v>47</v>
      </c>
      <c r="H252" s="92">
        <v>1</v>
      </c>
      <c r="I252" s="87"/>
      <c r="J252" s="87"/>
      <c r="K252" s="90"/>
      <c r="L252" s="90"/>
      <c r="M252" s="87"/>
      <c r="N252" s="87"/>
      <c r="O252" s="93"/>
      <c r="P252" s="93"/>
      <c r="Q252" s="90"/>
      <c r="R252" s="18"/>
    </row>
    <row r="253" spans="1:21" s="3" customFormat="1" ht="15" hidden="1" customHeight="1">
      <c r="A253" s="10">
        <v>229</v>
      </c>
      <c r="B253" s="21" t="s">
        <v>193</v>
      </c>
      <c r="C253" s="14"/>
      <c r="D253" s="10"/>
      <c r="E253" s="21"/>
      <c r="F253" s="22"/>
      <c r="G253" s="19" t="s">
        <v>25</v>
      </c>
      <c r="H253" s="80"/>
      <c r="I253" s="104"/>
      <c r="J253" s="104"/>
      <c r="K253" s="104"/>
      <c r="L253" s="104"/>
      <c r="M253" s="104"/>
      <c r="N253" s="104"/>
      <c r="O253" s="121"/>
      <c r="P253" s="104"/>
      <c r="Q253" s="104"/>
    </row>
    <row r="254" spans="1:21" s="3" customFormat="1" ht="15" hidden="1" customHeight="1">
      <c r="A254" s="10">
        <v>231</v>
      </c>
      <c r="B254" s="54" t="s">
        <v>194</v>
      </c>
      <c r="C254" s="14" t="s">
        <v>19</v>
      </c>
      <c r="D254" s="10"/>
      <c r="E254" s="35" t="s">
        <v>24</v>
      </c>
      <c r="F254" s="22"/>
      <c r="G254" s="19" t="s">
        <v>25</v>
      </c>
      <c r="H254" s="80"/>
      <c r="I254" s="104"/>
      <c r="J254" s="104"/>
      <c r="K254" s="104"/>
      <c r="L254" s="104"/>
      <c r="M254" s="104"/>
      <c r="N254" s="104"/>
      <c r="O254" s="104"/>
      <c r="P254" s="104"/>
      <c r="Q254" s="104"/>
      <c r="R254" s="18"/>
    </row>
    <row r="255" spans="1:21" s="3" customFormat="1" ht="15" customHeight="1">
      <c r="A255" s="10">
        <v>232</v>
      </c>
      <c r="B255" s="21" t="s">
        <v>195</v>
      </c>
      <c r="C255" s="14" t="s">
        <v>19</v>
      </c>
      <c r="D255" s="10"/>
      <c r="E255" s="21" t="s">
        <v>196</v>
      </c>
      <c r="F255" s="23"/>
      <c r="G255" s="19" t="s">
        <v>22</v>
      </c>
      <c r="H255" s="92">
        <v>16</v>
      </c>
      <c r="I255" s="87"/>
      <c r="J255" s="87"/>
      <c r="K255" s="87"/>
      <c r="L255" s="87"/>
      <c r="M255" s="87">
        <f t="shared" ref="M255:M256" si="55">K255-L255</f>
        <v>0</v>
      </c>
      <c r="N255" s="87">
        <v>34</v>
      </c>
      <c r="O255" s="90">
        <f>13496.26+10043.95+20255.54+59387.48</f>
        <v>103183.23000000001</v>
      </c>
      <c r="P255" s="90">
        <f>13496.26+10043.95+20255.54+59387.48</f>
        <v>103183.23000000001</v>
      </c>
      <c r="Q255" s="90">
        <f t="shared" ref="Q255:Q256" si="56">O255-P255</f>
        <v>0</v>
      </c>
      <c r="R255" s="20"/>
      <c r="S255" s="20"/>
      <c r="U255" s="20"/>
    </row>
    <row r="256" spans="1:21" s="3" customFormat="1" ht="15" customHeight="1">
      <c r="A256" s="10">
        <v>233</v>
      </c>
      <c r="B256" s="21" t="s">
        <v>197</v>
      </c>
      <c r="C256" s="14" t="s">
        <v>54</v>
      </c>
      <c r="D256" s="10" t="s">
        <v>69</v>
      </c>
      <c r="E256" s="21" t="s">
        <v>24</v>
      </c>
      <c r="F256" s="23"/>
      <c r="G256" s="19" t="s">
        <v>22</v>
      </c>
      <c r="H256" s="92">
        <v>3</v>
      </c>
      <c r="I256" s="87"/>
      <c r="J256" s="87"/>
      <c r="K256" s="87"/>
      <c r="L256" s="87"/>
      <c r="M256" s="87">
        <f t="shared" si="55"/>
        <v>0</v>
      </c>
      <c r="N256" s="87"/>
      <c r="O256" s="93"/>
      <c r="P256" s="93"/>
      <c r="Q256" s="90">
        <f t="shared" si="56"/>
        <v>0</v>
      </c>
      <c r="R256" s="20"/>
      <c r="S256" s="20"/>
      <c r="U256" s="20"/>
    </row>
    <row r="257" spans="1:1021" s="3" customFormat="1" ht="15" hidden="1" customHeight="1">
      <c r="A257" s="10">
        <v>234</v>
      </c>
      <c r="B257" s="21" t="s">
        <v>197</v>
      </c>
      <c r="C257" s="14" t="s">
        <v>54</v>
      </c>
      <c r="D257" s="10" t="s">
        <v>69</v>
      </c>
      <c r="E257" s="21" t="s">
        <v>24</v>
      </c>
      <c r="F257" s="21"/>
      <c r="G257" s="19" t="s">
        <v>25</v>
      </c>
      <c r="H257" s="96"/>
      <c r="I257" s="97"/>
      <c r="J257" s="97"/>
      <c r="K257" s="97"/>
      <c r="L257" s="97"/>
      <c r="M257" s="84"/>
      <c r="N257" s="170"/>
      <c r="O257" s="188"/>
      <c r="P257" s="188"/>
      <c r="Q257" s="84"/>
      <c r="R257" s="18"/>
    </row>
    <row r="258" spans="1:1021" s="3" customFormat="1" ht="15" customHeight="1">
      <c r="A258" s="10">
        <v>235</v>
      </c>
      <c r="B258" s="21" t="s">
        <v>198</v>
      </c>
      <c r="C258" s="14" t="s">
        <v>19</v>
      </c>
      <c r="D258" s="10"/>
      <c r="E258" s="21" t="s">
        <v>199</v>
      </c>
      <c r="F258" s="23"/>
      <c r="G258" s="19" t="s">
        <v>22</v>
      </c>
      <c r="H258" s="92"/>
      <c r="I258" s="87"/>
      <c r="J258" s="87"/>
      <c r="K258" s="87"/>
      <c r="L258" s="87"/>
      <c r="M258" s="87">
        <f>K258-L258</f>
        <v>0</v>
      </c>
      <c r="N258" s="87"/>
      <c r="O258" s="90"/>
      <c r="P258" s="90"/>
      <c r="Q258" s="90">
        <f>O258-P258</f>
        <v>0</v>
      </c>
      <c r="R258" s="20"/>
      <c r="S258" s="20"/>
      <c r="U258" s="20"/>
    </row>
    <row r="259" spans="1:1021" s="3" customFormat="1" ht="15" hidden="1" customHeight="1">
      <c r="A259" s="10">
        <v>236</v>
      </c>
      <c r="B259" s="21" t="s">
        <v>192</v>
      </c>
      <c r="C259" s="14"/>
      <c r="D259" s="10"/>
      <c r="E259" s="21"/>
      <c r="F259" s="23"/>
      <c r="G259" s="19" t="s">
        <v>21</v>
      </c>
      <c r="H259" s="92"/>
      <c r="I259" s="87"/>
      <c r="J259" s="87"/>
      <c r="K259" s="87"/>
      <c r="L259" s="87"/>
      <c r="M259" s="87"/>
      <c r="N259" s="87"/>
      <c r="O259" s="99"/>
      <c r="P259" s="99"/>
      <c r="Q259" s="90"/>
    </row>
    <row r="260" spans="1:1021" s="3" customFormat="1" ht="15" hidden="1" customHeight="1">
      <c r="A260" s="10">
        <v>237</v>
      </c>
      <c r="B260" s="21" t="s">
        <v>198</v>
      </c>
      <c r="C260" s="14" t="s">
        <v>19</v>
      </c>
      <c r="D260" s="10"/>
      <c r="E260" s="21" t="s">
        <v>199</v>
      </c>
      <c r="F260" s="22"/>
      <c r="G260" s="19" t="s">
        <v>21</v>
      </c>
      <c r="H260" s="80"/>
      <c r="I260" s="115"/>
      <c r="J260" s="127"/>
      <c r="K260" s="143"/>
      <c r="L260" s="143"/>
      <c r="M260" s="127"/>
      <c r="N260" s="84"/>
      <c r="O260" s="95"/>
      <c r="P260" s="95"/>
      <c r="Q260" s="84"/>
      <c r="R260" s="18"/>
    </row>
    <row r="261" spans="1:1021" s="3" customFormat="1" ht="15" hidden="1" customHeight="1">
      <c r="A261" s="10">
        <v>239</v>
      </c>
      <c r="B261" s="21" t="s">
        <v>200</v>
      </c>
      <c r="C261" s="14" t="s">
        <v>19</v>
      </c>
      <c r="D261" s="10"/>
      <c r="E261" s="21" t="s">
        <v>78</v>
      </c>
      <c r="F261" s="34"/>
      <c r="G261" s="19" t="s">
        <v>47</v>
      </c>
      <c r="H261" s="80"/>
      <c r="I261" s="189"/>
      <c r="J261" s="190"/>
      <c r="K261" s="191"/>
      <c r="L261" s="191"/>
      <c r="M261" s="190"/>
      <c r="N261" s="190">
        <v>3</v>
      </c>
      <c r="O261" s="192">
        <v>12612</v>
      </c>
      <c r="P261" s="193">
        <v>12612</v>
      </c>
      <c r="Q261" s="194">
        <v>0</v>
      </c>
    </row>
    <row r="262" spans="1:1021" s="3" customFormat="1" ht="15" customHeight="1">
      <c r="A262" s="10">
        <v>240</v>
      </c>
      <c r="B262" s="21" t="s">
        <v>201</v>
      </c>
      <c r="C262" s="14" t="s">
        <v>19</v>
      </c>
      <c r="D262" s="10"/>
      <c r="E262" s="21"/>
      <c r="F262" s="44"/>
      <c r="G262" s="19" t="s">
        <v>22</v>
      </c>
      <c r="H262" s="92">
        <v>5</v>
      </c>
      <c r="I262" s="87"/>
      <c r="J262" s="87"/>
      <c r="K262" s="90"/>
      <c r="L262" s="90"/>
      <c r="M262" s="87">
        <f>K262-L262</f>
        <v>0</v>
      </c>
      <c r="N262" s="175">
        <v>4</v>
      </c>
      <c r="O262" s="175">
        <v>15838.96</v>
      </c>
      <c r="P262" s="175">
        <v>15838.96</v>
      </c>
      <c r="Q262" s="90">
        <f>O262-P262</f>
        <v>0</v>
      </c>
      <c r="R262" s="20"/>
      <c r="S262" s="20"/>
      <c r="U262" s="20"/>
    </row>
    <row r="263" spans="1:1021" s="3" customFormat="1" ht="15" hidden="1" customHeight="1">
      <c r="A263" s="10">
        <v>241</v>
      </c>
      <c r="B263" s="55" t="s">
        <v>201</v>
      </c>
      <c r="C263" s="14" t="s">
        <v>19</v>
      </c>
      <c r="D263" s="43"/>
      <c r="E263" s="35"/>
      <c r="F263" s="56"/>
      <c r="G263" s="19" t="s">
        <v>25</v>
      </c>
      <c r="H263" s="195"/>
      <c r="I263" s="104"/>
      <c r="J263" s="104"/>
      <c r="K263" s="104"/>
      <c r="L263" s="104"/>
      <c r="M263" s="104"/>
      <c r="N263" s="104"/>
      <c r="O263" s="121"/>
      <c r="P263" s="104"/>
      <c r="Q263" s="84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  <c r="JL263" s="18"/>
      <c r="JM263" s="18"/>
      <c r="JN263" s="18"/>
      <c r="JO263" s="18"/>
      <c r="JP263" s="18"/>
      <c r="JQ263" s="18"/>
      <c r="JR263" s="18"/>
      <c r="JS263" s="18"/>
      <c r="JT263" s="18"/>
      <c r="JU263" s="18"/>
      <c r="JV263" s="18"/>
      <c r="JW263" s="18"/>
      <c r="JX263" s="18"/>
      <c r="JY263" s="18"/>
      <c r="JZ263" s="18"/>
      <c r="KA263" s="18"/>
      <c r="KB263" s="18"/>
      <c r="KC263" s="18"/>
      <c r="KD263" s="18"/>
      <c r="KE263" s="18"/>
      <c r="KF263" s="18"/>
      <c r="KG263" s="18"/>
      <c r="KH263" s="18"/>
      <c r="KI263" s="18"/>
      <c r="KJ263" s="18"/>
      <c r="KK263" s="18"/>
      <c r="KL263" s="18"/>
      <c r="KM263" s="18"/>
      <c r="KN263" s="18"/>
      <c r="KO263" s="18"/>
      <c r="KP263" s="18"/>
      <c r="KQ263" s="18"/>
      <c r="KR263" s="18"/>
      <c r="KS263" s="18"/>
      <c r="KT263" s="18"/>
      <c r="KU263" s="18"/>
      <c r="KV263" s="18"/>
      <c r="KW263" s="18"/>
      <c r="KX263" s="18"/>
      <c r="KY263" s="18"/>
      <c r="KZ263" s="18"/>
      <c r="LA263" s="18"/>
      <c r="LB263" s="18"/>
      <c r="LC263" s="18"/>
      <c r="LD263" s="18"/>
      <c r="LE263" s="18"/>
      <c r="LF263" s="18"/>
      <c r="LG263" s="18"/>
      <c r="LH263" s="18"/>
      <c r="LI263" s="18"/>
      <c r="LJ263" s="18"/>
      <c r="LK263" s="18"/>
      <c r="LL263" s="18"/>
      <c r="LM263" s="18"/>
      <c r="LN263" s="18"/>
      <c r="LO263" s="18"/>
      <c r="LP263" s="18"/>
      <c r="LQ263" s="18"/>
      <c r="LR263" s="18"/>
      <c r="LS263" s="18"/>
      <c r="LT263" s="18"/>
      <c r="LU263" s="18"/>
      <c r="LV263" s="18"/>
      <c r="LW263" s="18"/>
      <c r="LX263" s="18"/>
      <c r="LY263" s="18"/>
      <c r="LZ263" s="18"/>
      <c r="MA263" s="18"/>
      <c r="MB263" s="18"/>
      <c r="MC263" s="18"/>
      <c r="MD263" s="18"/>
      <c r="ME263" s="18"/>
      <c r="MF263" s="18"/>
      <c r="MG263" s="18"/>
      <c r="MH263" s="18"/>
      <c r="MI263" s="18"/>
      <c r="MJ263" s="18"/>
      <c r="MK263" s="18"/>
      <c r="ML263" s="18"/>
      <c r="MM263" s="18"/>
      <c r="MN263" s="18"/>
      <c r="MO263" s="18"/>
      <c r="MP263" s="18"/>
      <c r="MQ263" s="18"/>
      <c r="MR263" s="18"/>
      <c r="MS263" s="18"/>
      <c r="MT263" s="18"/>
      <c r="MU263" s="18"/>
      <c r="MV263" s="18"/>
      <c r="MW263" s="18"/>
      <c r="MX263" s="18"/>
      <c r="MY263" s="18"/>
      <c r="MZ263" s="18"/>
      <c r="NA263" s="18"/>
      <c r="NB263" s="18"/>
      <c r="NC263" s="18"/>
      <c r="ND263" s="18"/>
      <c r="NE263" s="18"/>
      <c r="NF263" s="18"/>
      <c r="NG263" s="18"/>
      <c r="NH263" s="18"/>
      <c r="NI263" s="18"/>
      <c r="NJ263" s="18"/>
      <c r="NK263" s="18"/>
      <c r="NL263" s="18"/>
      <c r="NM263" s="18"/>
      <c r="NN263" s="18"/>
      <c r="NO263" s="18"/>
      <c r="NP263" s="18"/>
      <c r="NQ263" s="18"/>
      <c r="NR263" s="18"/>
      <c r="NS263" s="18"/>
      <c r="NT263" s="18"/>
      <c r="NU263" s="18"/>
      <c r="NV263" s="18"/>
      <c r="NW263" s="18"/>
      <c r="NX263" s="18"/>
      <c r="NY263" s="18"/>
      <c r="NZ263" s="18"/>
      <c r="OA263" s="18"/>
      <c r="OB263" s="18"/>
      <c r="OC263" s="18"/>
      <c r="OD263" s="18"/>
      <c r="OE263" s="18"/>
      <c r="OF263" s="18"/>
      <c r="OG263" s="18"/>
      <c r="OH263" s="18"/>
      <c r="OI263" s="18"/>
      <c r="OJ263" s="18"/>
      <c r="OK263" s="18"/>
      <c r="OL263" s="18"/>
      <c r="OM263" s="18"/>
      <c r="ON263" s="18"/>
      <c r="OO263" s="18"/>
      <c r="OP263" s="18"/>
      <c r="OQ263" s="18"/>
      <c r="OR263" s="18"/>
      <c r="OS263" s="18"/>
      <c r="OT263" s="18"/>
      <c r="OU263" s="18"/>
      <c r="OV263" s="18"/>
      <c r="OW263" s="18"/>
      <c r="OX263" s="18"/>
      <c r="OY263" s="18"/>
      <c r="OZ263" s="18"/>
      <c r="PA263" s="18"/>
      <c r="PB263" s="18"/>
      <c r="PC263" s="18"/>
      <c r="PD263" s="18"/>
      <c r="PE263" s="18"/>
      <c r="PF263" s="18"/>
      <c r="PG263" s="18"/>
      <c r="PH263" s="18"/>
      <c r="PI263" s="18"/>
      <c r="PJ263" s="18"/>
      <c r="PK263" s="18"/>
      <c r="PL263" s="18"/>
      <c r="PM263" s="18"/>
      <c r="PN263" s="18"/>
      <c r="PO263" s="18"/>
      <c r="PP263" s="18"/>
      <c r="PQ263" s="18"/>
      <c r="PR263" s="18"/>
      <c r="PS263" s="18"/>
      <c r="PT263" s="18"/>
      <c r="PU263" s="18"/>
      <c r="PV263" s="18"/>
      <c r="PW263" s="18"/>
      <c r="PX263" s="18"/>
      <c r="PY263" s="18"/>
      <c r="PZ263" s="18"/>
      <c r="QA263" s="18"/>
      <c r="QB263" s="18"/>
      <c r="QC263" s="18"/>
      <c r="QD263" s="18"/>
      <c r="QE263" s="18"/>
      <c r="QF263" s="18"/>
      <c r="QG263" s="18"/>
      <c r="QH263" s="18"/>
      <c r="QI263" s="18"/>
      <c r="QJ263" s="18"/>
      <c r="QK263" s="18"/>
      <c r="QL263" s="18"/>
      <c r="QM263" s="18"/>
      <c r="QN263" s="18"/>
      <c r="QO263" s="18"/>
      <c r="QP263" s="18"/>
      <c r="QQ263" s="18"/>
      <c r="QR263" s="18"/>
      <c r="QS263" s="18"/>
      <c r="QT263" s="18"/>
      <c r="QU263" s="18"/>
      <c r="QV263" s="18"/>
      <c r="QW263" s="18"/>
      <c r="QX263" s="18"/>
      <c r="QY263" s="18"/>
      <c r="QZ263" s="18"/>
      <c r="RA263" s="18"/>
      <c r="RB263" s="18"/>
      <c r="RC263" s="18"/>
      <c r="RD263" s="18"/>
      <c r="RE263" s="18"/>
      <c r="RF263" s="18"/>
      <c r="RG263" s="18"/>
      <c r="RH263" s="18"/>
      <c r="RI263" s="18"/>
      <c r="RJ263" s="18"/>
      <c r="RK263" s="18"/>
      <c r="RL263" s="18"/>
      <c r="RM263" s="18"/>
      <c r="RN263" s="18"/>
      <c r="RO263" s="18"/>
      <c r="RP263" s="18"/>
      <c r="RQ263" s="18"/>
      <c r="RR263" s="18"/>
      <c r="RS263" s="18"/>
      <c r="RT263" s="18"/>
      <c r="RU263" s="18"/>
      <c r="RV263" s="18"/>
      <c r="RW263" s="18"/>
      <c r="RX263" s="18"/>
      <c r="RY263" s="18"/>
      <c r="RZ263" s="18"/>
      <c r="SA263" s="18"/>
      <c r="SB263" s="18"/>
      <c r="SC263" s="18"/>
      <c r="SD263" s="18"/>
      <c r="SE263" s="18"/>
      <c r="SF263" s="18"/>
      <c r="SG263" s="18"/>
      <c r="SH263" s="18"/>
      <c r="SI263" s="18"/>
      <c r="SJ263" s="18"/>
      <c r="SK263" s="18"/>
      <c r="SL263" s="18"/>
      <c r="SM263" s="18"/>
      <c r="SN263" s="18"/>
      <c r="SO263" s="18"/>
      <c r="SP263" s="18"/>
      <c r="SQ263" s="18"/>
      <c r="SR263" s="18"/>
      <c r="SS263" s="18"/>
      <c r="ST263" s="18"/>
      <c r="SU263" s="18"/>
      <c r="SV263" s="18"/>
      <c r="SW263" s="18"/>
      <c r="SX263" s="18"/>
      <c r="SY263" s="18"/>
      <c r="SZ263" s="18"/>
      <c r="TA263" s="18"/>
      <c r="TB263" s="18"/>
      <c r="TC263" s="18"/>
      <c r="TD263" s="18"/>
      <c r="TE263" s="18"/>
      <c r="TF263" s="18"/>
      <c r="TG263" s="18"/>
      <c r="TH263" s="18"/>
      <c r="TI263" s="18"/>
      <c r="TJ263" s="18"/>
      <c r="TK263" s="18"/>
      <c r="TL263" s="18"/>
      <c r="TM263" s="18"/>
      <c r="TN263" s="18"/>
      <c r="TO263" s="18"/>
      <c r="TP263" s="18"/>
      <c r="TQ263" s="18"/>
      <c r="TR263" s="18"/>
      <c r="TS263" s="18"/>
      <c r="TT263" s="18"/>
      <c r="TU263" s="18"/>
      <c r="TV263" s="18"/>
      <c r="TW263" s="18"/>
      <c r="TX263" s="18"/>
      <c r="TY263" s="18"/>
      <c r="TZ263" s="18"/>
      <c r="UA263" s="18"/>
      <c r="UB263" s="18"/>
      <c r="UC263" s="18"/>
      <c r="UD263" s="18"/>
      <c r="UE263" s="18"/>
      <c r="UF263" s="18"/>
      <c r="UG263" s="18"/>
      <c r="UH263" s="18"/>
      <c r="UI263" s="18"/>
      <c r="UJ263" s="18"/>
      <c r="UK263" s="18"/>
      <c r="UL263" s="18"/>
      <c r="UM263" s="18"/>
      <c r="UN263" s="18"/>
      <c r="UO263" s="18"/>
      <c r="UP263" s="18"/>
      <c r="UQ263" s="18"/>
      <c r="UR263" s="18"/>
      <c r="US263" s="18"/>
      <c r="UT263" s="18"/>
      <c r="UU263" s="18"/>
      <c r="UV263" s="18"/>
      <c r="UW263" s="18"/>
      <c r="UX263" s="18"/>
      <c r="UY263" s="18"/>
      <c r="UZ263" s="18"/>
      <c r="VA263" s="18"/>
      <c r="VB263" s="18"/>
      <c r="VC263" s="18"/>
      <c r="VD263" s="18"/>
      <c r="VE263" s="18"/>
      <c r="VF263" s="18"/>
      <c r="VG263" s="18"/>
      <c r="VH263" s="18"/>
      <c r="VI263" s="18"/>
      <c r="VJ263" s="18"/>
      <c r="VK263" s="18"/>
      <c r="VL263" s="18"/>
      <c r="VM263" s="18"/>
      <c r="VN263" s="18"/>
      <c r="VO263" s="18"/>
      <c r="VP263" s="18"/>
      <c r="VQ263" s="18"/>
      <c r="VR263" s="18"/>
      <c r="VS263" s="18"/>
      <c r="VT263" s="18"/>
      <c r="VU263" s="18"/>
      <c r="VV263" s="18"/>
      <c r="VW263" s="18"/>
      <c r="VX263" s="18"/>
      <c r="VY263" s="18"/>
      <c r="VZ263" s="18"/>
      <c r="WA263" s="18"/>
      <c r="WB263" s="18"/>
      <c r="WC263" s="18"/>
      <c r="WD263" s="18"/>
      <c r="WE263" s="18"/>
      <c r="WF263" s="18"/>
      <c r="WG263" s="18"/>
      <c r="WH263" s="18"/>
      <c r="WI263" s="18"/>
      <c r="WJ263" s="18"/>
      <c r="WK263" s="18"/>
      <c r="WL263" s="18"/>
      <c r="WM263" s="18"/>
      <c r="WN263" s="18"/>
      <c r="WO263" s="18"/>
      <c r="WP263" s="18"/>
      <c r="WQ263" s="18"/>
      <c r="WR263" s="18"/>
      <c r="WS263" s="18"/>
      <c r="WT263" s="18"/>
      <c r="WU263" s="18"/>
      <c r="WV263" s="18"/>
      <c r="WW263" s="18"/>
      <c r="WX263" s="18"/>
      <c r="WY263" s="18"/>
      <c r="WZ263" s="18"/>
      <c r="XA263" s="18"/>
      <c r="XB263" s="18"/>
      <c r="XC263" s="18"/>
      <c r="XD263" s="18"/>
      <c r="XE263" s="18"/>
      <c r="XF263" s="18"/>
      <c r="XG263" s="18"/>
      <c r="XH263" s="18"/>
      <c r="XI263" s="18"/>
      <c r="XJ263" s="18"/>
      <c r="XK263" s="18"/>
      <c r="XL263" s="18"/>
      <c r="XM263" s="18"/>
      <c r="XN263" s="18"/>
      <c r="XO263" s="18"/>
      <c r="XP263" s="18"/>
      <c r="XQ263" s="18"/>
      <c r="XR263" s="18"/>
      <c r="XS263" s="18"/>
      <c r="XT263" s="18"/>
      <c r="XU263" s="18"/>
      <c r="XV263" s="18"/>
      <c r="XW263" s="18"/>
      <c r="XX263" s="18"/>
      <c r="XY263" s="18"/>
      <c r="XZ263" s="18"/>
      <c r="YA263" s="18"/>
      <c r="YB263" s="18"/>
      <c r="YC263" s="18"/>
      <c r="YD263" s="18"/>
      <c r="YE263" s="18"/>
      <c r="YF263" s="18"/>
      <c r="YG263" s="18"/>
      <c r="YH263" s="18"/>
      <c r="YI263" s="18"/>
      <c r="YJ263" s="18"/>
      <c r="YK263" s="18"/>
      <c r="YL263" s="18"/>
      <c r="YM263" s="18"/>
      <c r="YN263" s="18"/>
      <c r="YO263" s="18"/>
      <c r="YP263" s="18"/>
      <c r="YQ263" s="18"/>
      <c r="YR263" s="18"/>
      <c r="YS263" s="18"/>
      <c r="YT263" s="18"/>
      <c r="YU263" s="18"/>
      <c r="YV263" s="18"/>
      <c r="YW263" s="18"/>
      <c r="YX263" s="18"/>
      <c r="YY263" s="18"/>
      <c r="YZ263" s="18"/>
      <c r="ZA263" s="18"/>
      <c r="ZB263" s="18"/>
      <c r="ZC263" s="18"/>
      <c r="ZD263" s="18"/>
      <c r="ZE263" s="18"/>
      <c r="ZF263" s="18"/>
      <c r="ZG263" s="18"/>
      <c r="ZH263" s="18"/>
      <c r="ZI263" s="18"/>
      <c r="ZJ263" s="18"/>
      <c r="ZK263" s="18"/>
      <c r="ZL263" s="18"/>
      <c r="ZM263" s="18"/>
      <c r="ZN263" s="18"/>
      <c r="ZO263" s="18"/>
      <c r="ZP263" s="18"/>
      <c r="ZQ263" s="18"/>
      <c r="ZR263" s="18"/>
      <c r="ZS263" s="18"/>
      <c r="ZT263" s="18"/>
      <c r="ZU263" s="18"/>
      <c r="ZV263" s="18"/>
      <c r="ZW263" s="18"/>
      <c r="ZX263" s="18"/>
      <c r="ZY263" s="18"/>
      <c r="ZZ263" s="18"/>
      <c r="AAA263" s="18"/>
      <c r="AAB263" s="18"/>
      <c r="AAC263" s="18"/>
      <c r="AAD263" s="18"/>
      <c r="AAE263" s="18"/>
      <c r="AAF263" s="18"/>
      <c r="AAG263" s="18"/>
      <c r="AAH263" s="18"/>
      <c r="AAI263" s="18"/>
      <c r="AAJ263" s="18"/>
      <c r="AAK263" s="18"/>
      <c r="AAL263" s="18"/>
      <c r="AAM263" s="18"/>
      <c r="AAN263" s="18"/>
      <c r="AAO263" s="18"/>
      <c r="AAP263" s="18"/>
      <c r="AAQ263" s="18"/>
      <c r="AAR263" s="18"/>
      <c r="AAS263" s="18"/>
      <c r="AAT263" s="18"/>
      <c r="AAU263" s="18"/>
      <c r="AAV263" s="18"/>
      <c r="AAW263" s="18"/>
      <c r="AAX263" s="18"/>
      <c r="AAY263" s="18"/>
      <c r="AAZ263" s="18"/>
      <c r="ABA263" s="18"/>
      <c r="ABB263" s="18"/>
      <c r="ABC263" s="18"/>
      <c r="ABD263" s="18"/>
      <c r="ABE263" s="18"/>
      <c r="ABF263" s="18"/>
      <c r="ABG263" s="18"/>
      <c r="ABH263" s="18"/>
      <c r="ABI263" s="18"/>
      <c r="ABJ263" s="18"/>
      <c r="ABK263" s="18"/>
      <c r="ABL263" s="18"/>
      <c r="ABM263" s="18"/>
      <c r="ABN263" s="18"/>
      <c r="ABO263" s="18"/>
      <c r="ABP263" s="18"/>
      <c r="ABQ263" s="18"/>
      <c r="ABR263" s="18"/>
      <c r="ABS263" s="18"/>
      <c r="ABT263" s="18"/>
      <c r="ABU263" s="18"/>
      <c r="ABV263" s="18"/>
      <c r="ABW263" s="18"/>
      <c r="ABX263" s="18"/>
      <c r="ABY263" s="18"/>
      <c r="ABZ263" s="18"/>
      <c r="ACA263" s="18"/>
      <c r="ACB263" s="18"/>
      <c r="ACC263" s="18"/>
      <c r="ACD263" s="18"/>
      <c r="ACE263" s="18"/>
      <c r="ACF263" s="18"/>
      <c r="ACG263" s="18"/>
      <c r="ACH263" s="18"/>
      <c r="ACI263" s="18"/>
      <c r="ACJ263" s="18"/>
      <c r="ACK263" s="18"/>
      <c r="ACL263" s="18"/>
      <c r="ACM263" s="18"/>
      <c r="ACN263" s="18"/>
      <c r="ACO263" s="18"/>
      <c r="ACP263" s="18"/>
      <c r="ACQ263" s="18"/>
      <c r="ACR263" s="18"/>
      <c r="ACS263" s="18"/>
      <c r="ACT263" s="18"/>
      <c r="ACU263" s="18"/>
      <c r="ACV263" s="18"/>
      <c r="ACW263" s="18"/>
      <c r="ACX263" s="18"/>
      <c r="ACY263" s="18"/>
      <c r="ACZ263" s="18"/>
      <c r="ADA263" s="18"/>
      <c r="ADB263" s="18"/>
      <c r="ADC263" s="18"/>
      <c r="ADD263" s="18"/>
      <c r="ADE263" s="18"/>
      <c r="ADF263" s="18"/>
      <c r="ADG263" s="18"/>
      <c r="ADH263" s="18"/>
      <c r="ADI263" s="18"/>
      <c r="ADJ263" s="18"/>
      <c r="ADK263" s="18"/>
      <c r="ADL263" s="18"/>
      <c r="ADM263" s="18"/>
      <c r="ADN263" s="18"/>
      <c r="ADO263" s="18"/>
      <c r="ADP263" s="18"/>
      <c r="ADQ263" s="18"/>
      <c r="ADR263" s="18"/>
      <c r="ADS263" s="18"/>
      <c r="ADT263" s="18"/>
      <c r="ADU263" s="18"/>
      <c r="ADV263" s="18"/>
      <c r="ADW263" s="18"/>
      <c r="ADX263" s="18"/>
      <c r="ADY263" s="18"/>
      <c r="ADZ263" s="18"/>
      <c r="AEA263" s="18"/>
      <c r="AEB263" s="18"/>
      <c r="AEC263" s="18"/>
      <c r="AED263" s="18"/>
      <c r="AEE263" s="18"/>
      <c r="AEF263" s="18"/>
      <c r="AEG263" s="18"/>
      <c r="AEH263" s="18"/>
      <c r="AEI263" s="18"/>
      <c r="AEJ263" s="18"/>
      <c r="AEK263" s="18"/>
      <c r="AEL263" s="18"/>
      <c r="AEM263" s="18"/>
      <c r="AEN263" s="18"/>
      <c r="AEO263" s="18"/>
      <c r="AEP263" s="18"/>
      <c r="AEQ263" s="18"/>
      <c r="AER263" s="18"/>
      <c r="AES263" s="18"/>
      <c r="AET263" s="18"/>
      <c r="AEU263" s="18"/>
      <c r="AEV263" s="18"/>
      <c r="AEW263" s="18"/>
      <c r="AEX263" s="18"/>
      <c r="AEY263" s="18"/>
      <c r="AEZ263" s="18"/>
      <c r="AFA263" s="18"/>
      <c r="AFB263" s="18"/>
      <c r="AFC263" s="18"/>
      <c r="AFD263" s="18"/>
      <c r="AFE263" s="18"/>
      <c r="AFF263" s="18"/>
      <c r="AFG263" s="18"/>
      <c r="AFH263" s="18"/>
      <c r="AFI263" s="18"/>
      <c r="AFJ263" s="18"/>
      <c r="AFK263" s="18"/>
      <c r="AFL263" s="18"/>
      <c r="AFM263" s="18"/>
      <c r="AFN263" s="18"/>
      <c r="AFO263" s="18"/>
      <c r="AFP263" s="18"/>
      <c r="AFQ263" s="18"/>
      <c r="AFR263" s="18"/>
      <c r="AFS263" s="18"/>
      <c r="AFT263" s="18"/>
      <c r="AFU263" s="18"/>
      <c r="AFV263" s="18"/>
      <c r="AFW263" s="18"/>
      <c r="AFX263" s="18"/>
      <c r="AFY263" s="18"/>
      <c r="AFZ263" s="18"/>
      <c r="AGA263" s="18"/>
      <c r="AGB263" s="18"/>
      <c r="AGC263" s="18"/>
      <c r="AGD263" s="18"/>
      <c r="AGE263" s="18"/>
      <c r="AGF263" s="18"/>
      <c r="AGG263" s="18"/>
      <c r="AGH263" s="18"/>
      <c r="AGI263" s="18"/>
      <c r="AGJ263" s="18"/>
      <c r="AGK263" s="18"/>
      <c r="AGL263" s="18"/>
      <c r="AGM263" s="18"/>
      <c r="AGN263" s="18"/>
      <c r="AGO263" s="18"/>
      <c r="AGP263" s="18"/>
      <c r="AGQ263" s="18"/>
      <c r="AGR263" s="18"/>
      <c r="AGS263" s="18"/>
      <c r="AGT263" s="18"/>
      <c r="AGU263" s="18"/>
      <c r="AGV263" s="18"/>
      <c r="AGW263" s="18"/>
      <c r="AGX263" s="18"/>
      <c r="AGY263" s="18"/>
      <c r="AGZ263" s="18"/>
      <c r="AHA263" s="18"/>
      <c r="AHB263" s="18"/>
      <c r="AHC263" s="18"/>
      <c r="AHD263" s="18"/>
      <c r="AHE263" s="18"/>
      <c r="AHF263" s="18"/>
      <c r="AHG263" s="18"/>
      <c r="AHH263" s="18"/>
      <c r="AHI263" s="18"/>
      <c r="AHJ263" s="18"/>
      <c r="AHK263" s="18"/>
      <c r="AHL263" s="18"/>
      <c r="AHM263" s="18"/>
      <c r="AHN263" s="18"/>
      <c r="AHO263" s="18"/>
      <c r="AHP263" s="18"/>
      <c r="AHQ263" s="18"/>
      <c r="AHR263" s="18"/>
      <c r="AHS263" s="18"/>
      <c r="AHT263" s="18"/>
      <c r="AHU263" s="18"/>
      <c r="AHV263" s="18"/>
      <c r="AHW263" s="18"/>
      <c r="AHX263" s="18"/>
      <c r="AHY263" s="18"/>
      <c r="AHZ263" s="18"/>
      <c r="AIA263" s="18"/>
      <c r="AIB263" s="18"/>
      <c r="AIC263" s="18"/>
      <c r="AID263" s="18"/>
      <c r="AIE263" s="18"/>
      <c r="AIF263" s="18"/>
      <c r="AIG263" s="18"/>
      <c r="AIH263" s="18"/>
      <c r="AII263" s="18"/>
      <c r="AIJ263" s="18"/>
      <c r="AIK263" s="18"/>
      <c r="AIL263" s="18"/>
      <c r="AIM263" s="18"/>
      <c r="AIN263" s="18"/>
      <c r="AIO263" s="18"/>
      <c r="AIP263" s="18"/>
      <c r="AIQ263" s="18"/>
      <c r="AIR263" s="18"/>
      <c r="AIS263" s="18"/>
      <c r="AIT263" s="18"/>
      <c r="AIU263" s="18"/>
      <c r="AIV263" s="18"/>
      <c r="AIW263" s="18"/>
      <c r="AIX263" s="18"/>
      <c r="AIY263" s="18"/>
      <c r="AIZ263" s="18"/>
      <c r="AJA263" s="18"/>
      <c r="AJB263" s="18"/>
      <c r="AJC263" s="18"/>
      <c r="AJD263" s="18"/>
      <c r="AJE263" s="18"/>
      <c r="AJF263" s="18"/>
      <c r="AJG263" s="18"/>
      <c r="AJH263" s="18"/>
      <c r="AJI263" s="18"/>
      <c r="AJJ263" s="18"/>
      <c r="AJK263" s="18"/>
      <c r="AJL263" s="18"/>
      <c r="AJM263" s="18"/>
      <c r="AJN263" s="18"/>
      <c r="AJO263" s="18"/>
      <c r="AJP263" s="18"/>
      <c r="AJQ263" s="18"/>
      <c r="AJR263" s="18"/>
      <c r="AJS263" s="18"/>
      <c r="AJT263" s="18"/>
      <c r="AJU263" s="18"/>
      <c r="AJV263" s="18"/>
      <c r="AJW263" s="18"/>
      <c r="AJX263" s="18"/>
      <c r="AJY263" s="18"/>
      <c r="AJZ263" s="18"/>
      <c r="AKA263" s="18"/>
      <c r="AKB263" s="18"/>
      <c r="AKC263" s="18"/>
      <c r="AKD263" s="18"/>
      <c r="AKE263" s="18"/>
      <c r="AKF263" s="18"/>
      <c r="AKG263" s="18"/>
      <c r="AKH263" s="18"/>
      <c r="AKI263" s="18"/>
      <c r="AKJ263" s="18"/>
      <c r="AKK263" s="18"/>
      <c r="AKL263" s="18"/>
      <c r="AKM263" s="18"/>
      <c r="AKN263" s="18"/>
      <c r="AKO263" s="18"/>
      <c r="AKP263" s="18"/>
      <c r="AKQ263" s="18"/>
      <c r="AKR263" s="18"/>
      <c r="AKS263" s="18"/>
      <c r="AKT263" s="18"/>
      <c r="AKU263" s="18"/>
      <c r="AKV263" s="18"/>
      <c r="AKW263" s="18"/>
      <c r="AKX263" s="18"/>
      <c r="AKY263" s="18"/>
      <c r="AKZ263" s="18"/>
      <c r="ALA263" s="18"/>
      <c r="ALB263" s="18"/>
      <c r="ALC263" s="18"/>
      <c r="ALD263" s="18"/>
      <c r="ALE263" s="18"/>
      <c r="ALF263" s="18"/>
      <c r="ALG263" s="18"/>
      <c r="ALH263" s="18"/>
      <c r="ALI263" s="18"/>
      <c r="ALJ263" s="18"/>
      <c r="ALK263" s="18"/>
      <c r="ALL263" s="18"/>
      <c r="ALM263" s="18"/>
      <c r="ALN263" s="18"/>
      <c r="ALO263" s="18"/>
      <c r="ALP263" s="18"/>
      <c r="ALQ263" s="18"/>
      <c r="ALR263" s="18"/>
      <c r="ALS263" s="18"/>
      <c r="ALT263" s="18"/>
      <c r="ALU263" s="18"/>
      <c r="ALV263" s="18"/>
      <c r="ALW263" s="18"/>
      <c r="ALX263" s="18"/>
      <c r="ALY263" s="18"/>
      <c r="ALZ263" s="18"/>
      <c r="AMA263" s="18"/>
      <c r="AMB263" s="18"/>
      <c r="AMC263" s="18"/>
      <c r="AMD263" s="18"/>
      <c r="AME263" s="18"/>
      <c r="AMF263" s="18"/>
      <c r="AMG263" s="18"/>
    </row>
    <row r="264" spans="1:1021" s="3" customFormat="1" ht="15" hidden="1" customHeight="1">
      <c r="A264" s="10">
        <v>242</v>
      </c>
      <c r="B264" s="21" t="s">
        <v>202</v>
      </c>
      <c r="C264" s="14"/>
      <c r="D264" s="43"/>
      <c r="E264" s="21"/>
      <c r="F264" s="23"/>
      <c r="G264" s="19" t="s">
        <v>25</v>
      </c>
      <c r="H264" s="167">
        <v>14</v>
      </c>
      <c r="I264" s="84"/>
      <c r="J264" s="84"/>
      <c r="K264" s="84"/>
      <c r="L264" s="84"/>
      <c r="M264" s="84"/>
      <c r="N264" s="84"/>
      <c r="O264" s="84"/>
      <c r="P264" s="84"/>
      <c r="Q264" s="138"/>
      <c r="R264" s="18"/>
    </row>
    <row r="265" spans="1:1021" s="3" customFormat="1" ht="15" customHeight="1">
      <c r="A265" s="10">
        <v>243</v>
      </c>
      <c r="B265" s="21" t="s">
        <v>203</v>
      </c>
      <c r="C265" s="14" t="s">
        <v>19</v>
      </c>
      <c r="D265" s="43"/>
      <c r="E265" s="21" t="s">
        <v>204</v>
      </c>
      <c r="F265" s="23"/>
      <c r="G265" s="19" t="s">
        <v>22</v>
      </c>
      <c r="H265" s="177"/>
      <c r="I265" s="87"/>
      <c r="J265" s="87"/>
      <c r="K265" s="87"/>
      <c r="L265" s="87"/>
      <c r="M265" s="87">
        <f t="shared" ref="M265:M266" si="57">K265-L265</f>
        <v>0</v>
      </c>
      <c r="N265" s="87"/>
      <c r="O265" s="87"/>
      <c r="P265" s="87"/>
      <c r="Q265" s="90">
        <f t="shared" ref="Q265:Q266" si="58">O265-P265</f>
        <v>0</v>
      </c>
      <c r="R265" s="20"/>
      <c r="S265" s="20"/>
      <c r="U265" s="20"/>
    </row>
    <row r="266" spans="1:1021" s="3" customFormat="1" ht="15" customHeight="1">
      <c r="A266" s="10">
        <v>244</v>
      </c>
      <c r="B266" s="21" t="s">
        <v>205</v>
      </c>
      <c r="C266" s="14" t="s">
        <v>19</v>
      </c>
      <c r="D266" s="43"/>
      <c r="E266" s="21" t="s">
        <v>204</v>
      </c>
      <c r="F266" s="23"/>
      <c r="G266" s="19" t="s">
        <v>22</v>
      </c>
      <c r="H266" s="177"/>
      <c r="I266" s="87"/>
      <c r="J266" s="87"/>
      <c r="K266" s="87"/>
      <c r="L266" s="87"/>
      <c r="M266" s="87">
        <f t="shared" si="57"/>
        <v>0</v>
      </c>
      <c r="N266" s="87"/>
      <c r="O266" s="87"/>
      <c r="P266" s="87"/>
      <c r="Q266" s="90">
        <f t="shared" si="58"/>
        <v>0</v>
      </c>
      <c r="R266" s="20"/>
      <c r="S266" s="20"/>
      <c r="U266" s="20"/>
    </row>
    <row r="267" spans="1:1021" s="3" customFormat="1" ht="15" hidden="1" customHeight="1">
      <c r="A267" s="10">
        <v>245</v>
      </c>
      <c r="B267" s="21" t="s">
        <v>205</v>
      </c>
      <c r="C267" s="14" t="s">
        <v>19</v>
      </c>
      <c r="D267" s="21"/>
      <c r="E267" s="21" t="s">
        <v>24</v>
      </c>
      <c r="F267" s="21"/>
      <c r="G267" s="19" t="s">
        <v>33</v>
      </c>
      <c r="H267" s="80">
        <v>2</v>
      </c>
      <c r="I267" s="103"/>
      <c r="J267" s="103"/>
      <c r="K267" s="104"/>
      <c r="L267" s="104"/>
      <c r="M267" s="103"/>
      <c r="N267" s="155">
        <v>3</v>
      </c>
      <c r="O267" s="155">
        <v>11136.2</v>
      </c>
      <c r="P267" s="155">
        <v>11136.2</v>
      </c>
      <c r="Q267" s="84"/>
    </row>
    <row r="268" spans="1:1021" s="3" customFormat="1" ht="15" hidden="1" customHeight="1">
      <c r="A268" s="10">
        <v>246</v>
      </c>
      <c r="B268" s="13" t="s">
        <v>205</v>
      </c>
      <c r="C268" s="14" t="s">
        <v>19</v>
      </c>
      <c r="D268" s="21"/>
      <c r="E268" s="21" t="s">
        <v>204</v>
      </c>
      <c r="F268" s="13"/>
      <c r="G268" s="17" t="s">
        <v>25</v>
      </c>
      <c r="H268" s="162">
        <v>3</v>
      </c>
      <c r="I268" s="196"/>
      <c r="J268" s="196"/>
      <c r="K268" s="197"/>
      <c r="L268" s="197"/>
      <c r="M268" s="84"/>
      <c r="N268" s="196"/>
      <c r="O268" s="198"/>
      <c r="P268" s="198"/>
      <c r="Q268" s="84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</row>
    <row r="269" spans="1:1021" s="3" customFormat="1" ht="15" customHeight="1">
      <c r="A269" s="10">
        <v>247</v>
      </c>
      <c r="B269" s="55" t="s">
        <v>206</v>
      </c>
      <c r="C269" s="42" t="s">
        <v>19</v>
      </c>
      <c r="D269" s="43"/>
      <c r="E269" s="35" t="s">
        <v>207</v>
      </c>
      <c r="F269" s="57"/>
      <c r="G269" s="17" t="s">
        <v>22</v>
      </c>
      <c r="H269" s="199"/>
      <c r="I269" s="200"/>
      <c r="J269" s="200"/>
      <c r="K269" s="200"/>
      <c r="L269" s="200"/>
      <c r="M269" s="87">
        <f>K269-L269</f>
        <v>0</v>
      </c>
      <c r="N269" s="200"/>
      <c r="O269" s="200"/>
      <c r="P269" s="200"/>
      <c r="Q269" s="90">
        <f>O269-P269</f>
        <v>0</v>
      </c>
      <c r="R269" s="20"/>
      <c r="S269" s="20"/>
      <c r="T269" s="18"/>
      <c r="U269" s="20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  <c r="JL269" s="18"/>
      <c r="JM269" s="18"/>
      <c r="JN269" s="18"/>
      <c r="JO269" s="18"/>
      <c r="JP269" s="18"/>
      <c r="JQ269" s="18"/>
      <c r="JR269" s="18"/>
      <c r="JS269" s="18"/>
      <c r="JT269" s="18"/>
      <c r="JU269" s="18"/>
      <c r="JV269" s="18"/>
      <c r="JW269" s="18"/>
      <c r="JX269" s="18"/>
      <c r="JY269" s="18"/>
      <c r="JZ269" s="18"/>
      <c r="KA269" s="18"/>
      <c r="KB269" s="18"/>
      <c r="KC269" s="18"/>
      <c r="KD269" s="18"/>
      <c r="KE269" s="18"/>
      <c r="KF269" s="18"/>
      <c r="KG269" s="18"/>
      <c r="KH269" s="18"/>
      <c r="KI269" s="18"/>
      <c r="KJ269" s="18"/>
      <c r="KK269" s="18"/>
      <c r="KL269" s="18"/>
      <c r="KM269" s="18"/>
      <c r="KN269" s="18"/>
      <c r="KO269" s="18"/>
      <c r="KP269" s="18"/>
      <c r="KQ269" s="18"/>
      <c r="KR269" s="18"/>
      <c r="KS269" s="18"/>
      <c r="KT269" s="18"/>
      <c r="KU269" s="18"/>
      <c r="KV269" s="18"/>
      <c r="KW269" s="18"/>
      <c r="KX269" s="18"/>
      <c r="KY269" s="18"/>
      <c r="KZ269" s="18"/>
      <c r="LA269" s="18"/>
      <c r="LB269" s="18"/>
      <c r="LC269" s="18"/>
      <c r="LD269" s="18"/>
      <c r="LE269" s="18"/>
      <c r="LF269" s="18"/>
      <c r="LG269" s="18"/>
      <c r="LH269" s="18"/>
      <c r="LI269" s="18"/>
      <c r="LJ269" s="18"/>
      <c r="LK269" s="18"/>
      <c r="LL269" s="18"/>
      <c r="LM269" s="18"/>
      <c r="LN269" s="18"/>
      <c r="LO269" s="18"/>
      <c r="LP269" s="18"/>
      <c r="LQ269" s="18"/>
      <c r="LR269" s="18"/>
      <c r="LS269" s="18"/>
      <c r="LT269" s="18"/>
      <c r="LU269" s="18"/>
      <c r="LV269" s="18"/>
      <c r="LW269" s="18"/>
      <c r="LX269" s="18"/>
      <c r="LY269" s="18"/>
      <c r="LZ269" s="18"/>
      <c r="MA269" s="18"/>
      <c r="MB269" s="18"/>
      <c r="MC269" s="18"/>
      <c r="MD269" s="18"/>
      <c r="ME269" s="18"/>
      <c r="MF269" s="18"/>
      <c r="MG269" s="18"/>
      <c r="MH269" s="18"/>
      <c r="MI269" s="18"/>
      <c r="MJ269" s="18"/>
      <c r="MK269" s="18"/>
      <c r="ML269" s="18"/>
      <c r="MM269" s="18"/>
      <c r="MN269" s="18"/>
      <c r="MO269" s="18"/>
      <c r="MP269" s="18"/>
      <c r="MQ269" s="18"/>
      <c r="MR269" s="18"/>
      <c r="MS269" s="18"/>
      <c r="MT269" s="18"/>
      <c r="MU269" s="18"/>
      <c r="MV269" s="18"/>
      <c r="MW269" s="18"/>
      <c r="MX269" s="18"/>
      <c r="MY269" s="18"/>
      <c r="MZ269" s="18"/>
      <c r="NA269" s="18"/>
      <c r="NB269" s="18"/>
      <c r="NC269" s="18"/>
      <c r="ND269" s="18"/>
      <c r="NE269" s="18"/>
      <c r="NF269" s="18"/>
      <c r="NG269" s="18"/>
      <c r="NH269" s="18"/>
      <c r="NI269" s="18"/>
      <c r="NJ269" s="18"/>
      <c r="NK269" s="18"/>
      <c r="NL269" s="18"/>
      <c r="NM269" s="18"/>
      <c r="NN269" s="18"/>
      <c r="NO269" s="18"/>
      <c r="NP269" s="18"/>
      <c r="NQ269" s="18"/>
      <c r="NR269" s="18"/>
      <c r="NS269" s="18"/>
      <c r="NT269" s="18"/>
      <c r="NU269" s="18"/>
      <c r="NV269" s="18"/>
      <c r="NW269" s="18"/>
      <c r="NX269" s="18"/>
      <c r="NY269" s="18"/>
      <c r="NZ269" s="18"/>
      <c r="OA269" s="18"/>
      <c r="OB269" s="18"/>
      <c r="OC269" s="18"/>
      <c r="OD269" s="18"/>
      <c r="OE269" s="18"/>
      <c r="OF269" s="18"/>
      <c r="OG269" s="18"/>
      <c r="OH269" s="18"/>
      <c r="OI269" s="18"/>
      <c r="OJ269" s="18"/>
      <c r="OK269" s="18"/>
      <c r="OL269" s="18"/>
      <c r="OM269" s="18"/>
      <c r="ON269" s="18"/>
      <c r="OO269" s="18"/>
      <c r="OP269" s="18"/>
      <c r="OQ269" s="18"/>
      <c r="OR269" s="18"/>
      <c r="OS269" s="18"/>
      <c r="OT269" s="18"/>
      <c r="OU269" s="18"/>
      <c r="OV269" s="18"/>
      <c r="OW269" s="18"/>
      <c r="OX269" s="18"/>
      <c r="OY269" s="18"/>
      <c r="OZ269" s="18"/>
      <c r="PA269" s="18"/>
      <c r="PB269" s="18"/>
      <c r="PC269" s="18"/>
      <c r="PD269" s="18"/>
      <c r="PE269" s="18"/>
      <c r="PF269" s="18"/>
      <c r="PG269" s="18"/>
      <c r="PH269" s="18"/>
      <c r="PI269" s="18"/>
      <c r="PJ269" s="18"/>
      <c r="PK269" s="18"/>
      <c r="PL269" s="18"/>
      <c r="PM269" s="18"/>
      <c r="PN269" s="18"/>
      <c r="PO269" s="18"/>
      <c r="PP269" s="18"/>
      <c r="PQ269" s="18"/>
      <c r="PR269" s="18"/>
      <c r="PS269" s="18"/>
      <c r="PT269" s="18"/>
      <c r="PU269" s="18"/>
      <c r="PV269" s="18"/>
      <c r="PW269" s="18"/>
      <c r="PX269" s="18"/>
      <c r="PY269" s="18"/>
      <c r="PZ269" s="18"/>
      <c r="QA269" s="18"/>
      <c r="QB269" s="18"/>
      <c r="QC269" s="18"/>
      <c r="QD269" s="18"/>
      <c r="QE269" s="18"/>
      <c r="QF269" s="18"/>
      <c r="QG269" s="18"/>
      <c r="QH269" s="18"/>
      <c r="QI269" s="18"/>
      <c r="QJ269" s="18"/>
      <c r="QK269" s="18"/>
      <c r="QL269" s="18"/>
      <c r="QM269" s="18"/>
      <c r="QN269" s="18"/>
      <c r="QO269" s="18"/>
      <c r="QP269" s="18"/>
      <c r="QQ269" s="18"/>
      <c r="QR269" s="18"/>
      <c r="QS269" s="18"/>
      <c r="QT269" s="18"/>
      <c r="QU269" s="18"/>
      <c r="QV269" s="18"/>
      <c r="QW269" s="18"/>
      <c r="QX269" s="18"/>
      <c r="QY269" s="18"/>
      <c r="QZ269" s="18"/>
      <c r="RA269" s="18"/>
      <c r="RB269" s="18"/>
      <c r="RC269" s="18"/>
      <c r="RD269" s="18"/>
      <c r="RE269" s="18"/>
      <c r="RF269" s="18"/>
      <c r="RG269" s="18"/>
      <c r="RH269" s="18"/>
      <c r="RI269" s="18"/>
      <c r="RJ269" s="18"/>
      <c r="RK269" s="18"/>
      <c r="RL269" s="18"/>
      <c r="RM269" s="18"/>
      <c r="RN269" s="18"/>
      <c r="RO269" s="18"/>
      <c r="RP269" s="18"/>
      <c r="RQ269" s="18"/>
      <c r="RR269" s="18"/>
      <c r="RS269" s="18"/>
      <c r="RT269" s="18"/>
      <c r="RU269" s="18"/>
      <c r="RV269" s="18"/>
      <c r="RW269" s="18"/>
      <c r="RX269" s="18"/>
      <c r="RY269" s="18"/>
      <c r="RZ269" s="18"/>
      <c r="SA269" s="18"/>
      <c r="SB269" s="18"/>
      <c r="SC269" s="18"/>
      <c r="SD269" s="18"/>
      <c r="SE269" s="18"/>
      <c r="SF269" s="18"/>
      <c r="SG269" s="18"/>
      <c r="SH269" s="18"/>
      <c r="SI269" s="18"/>
      <c r="SJ269" s="18"/>
      <c r="SK269" s="18"/>
      <c r="SL269" s="18"/>
      <c r="SM269" s="18"/>
      <c r="SN269" s="18"/>
      <c r="SO269" s="18"/>
      <c r="SP269" s="18"/>
      <c r="SQ269" s="18"/>
      <c r="SR269" s="18"/>
      <c r="SS269" s="18"/>
      <c r="ST269" s="18"/>
      <c r="SU269" s="18"/>
      <c r="SV269" s="18"/>
      <c r="SW269" s="18"/>
      <c r="SX269" s="18"/>
      <c r="SY269" s="18"/>
      <c r="SZ269" s="18"/>
      <c r="TA269" s="18"/>
      <c r="TB269" s="18"/>
      <c r="TC269" s="18"/>
      <c r="TD269" s="18"/>
      <c r="TE269" s="18"/>
      <c r="TF269" s="18"/>
      <c r="TG269" s="18"/>
      <c r="TH269" s="18"/>
      <c r="TI269" s="18"/>
      <c r="TJ269" s="18"/>
      <c r="TK269" s="18"/>
      <c r="TL269" s="18"/>
      <c r="TM269" s="18"/>
      <c r="TN269" s="18"/>
      <c r="TO269" s="18"/>
      <c r="TP269" s="18"/>
      <c r="TQ269" s="18"/>
      <c r="TR269" s="18"/>
      <c r="TS269" s="18"/>
      <c r="TT269" s="18"/>
      <c r="TU269" s="18"/>
      <c r="TV269" s="18"/>
      <c r="TW269" s="18"/>
      <c r="TX269" s="18"/>
      <c r="TY269" s="18"/>
      <c r="TZ269" s="18"/>
      <c r="UA269" s="18"/>
      <c r="UB269" s="18"/>
      <c r="UC269" s="18"/>
      <c r="UD269" s="18"/>
      <c r="UE269" s="18"/>
      <c r="UF269" s="18"/>
      <c r="UG269" s="18"/>
      <c r="UH269" s="18"/>
      <c r="UI269" s="18"/>
      <c r="UJ269" s="18"/>
      <c r="UK269" s="18"/>
      <c r="UL269" s="18"/>
      <c r="UM269" s="18"/>
      <c r="UN269" s="18"/>
      <c r="UO269" s="18"/>
      <c r="UP269" s="18"/>
      <c r="UQ269" s="18"/>
      <c r="UR269" s="18"/>
      <c r="US269" s="18"/>
      <c r="UT269" s="18"/>
      <c r="UU269" s="18"/>
      <c r="UV269" s="18"/>
      <c r="UW269" s="18"/>
      <c r="UX269" s="18"/>
      <c r="UY269" s="18"/>
      <c r="UZ269" s="18"/>
      <c r="VA269" s="18"/>
      <c r="VB269" s="18"/>
      <c r="VC269" s="18"/>
      <c r="VD269" s="18"/>
      <c r="VE269" s="18"/>
      <c r="VF269" s="18"/>
      <c r="VG269" s="18"/>
      <c r="VH269" s="18"/>
      <c r="VI269" s="18"/>
      <c r="VJ269" s="18"/>
      <c r="VK269" s="18"/>
      <c r="VL269" s="18"/>
      <c r="VM269" s="18"/>
      <c r="VN269" s="18"/>
      <c r="VO269" s="18"/>
      <c r="VP269" s="18"/>
      <c r="VQ269" s="18"/>
      <c r="VR269" s="18"/>
      <c r="VS269" s="18"/>
      <c r="VT269" s="18"/>
      <c r="VU269" s="18"/>
      <c r="VV269" s="18"/>
      <c r="VW269" s="18"/>
      <c r="VX269" s="18"/>
      <c r="VY269" s="18"/>
      <c r="VZ269" s="18"/>
      <c r="WA269" s="18"/>
      <c r="WB269" s="18"/>
      <c r="WC269" s="18"/>
      <c r="WD269" s="18"/>
      <c r="WE269" s="18"/>
      <c r="WF269" s="18"/>
      <c r="WG269" s="18"/>
      <c r="WH269" s="18"/>
      <c r="WI269" s="18"/>
      <c r="WJ269" s="18"/>
      <c r="WK269" s="18"/>
      <c r="WL269" s="18"/>
      <c r="WM269" s="18"/>
      <c r="WN269" s="18"/>
      <c r="WO269" s="18"/>
      <c r="WP269" s="18"/>
      <c r="WQ269" s="18"/>
      <c r="WR269" s="18"/>
      <c r="WS269" s="18"/>
      <c r="WT269" s="18"/>
      <c r="WU269" s="18"/>
      <c r="WV269" s="18"/>
      <c r="WW269" s="18"/>
      <c r="WX269" s="18"/>
      <c r="WY269" s="18"/>
      <c r="WZ269" s="18"/>
      <c r="XA269" s="18"/>
      <c r="XB269" s="18"/>
      <c r="XC269" s="18"/>
      <c r="XD269" s="18"/>
      <c r="XE269" s="18"/>
      <c r="XF269" s="18"/>
      <c r="XG269" s="18"/>
      <c r="XH269" s="18"/>
      <c r="XI269" s="18"/>
      <c r="XJ269" s="18"/>
      <c r="XK269" s="18"/>
      <c r="XL269" s="18"/>
      <c r="XM269" s="18"/>
      <c r="XN269" s="18"/>
      <c r="XO269" s="18"/>
      <c r="XP269" s="18"/>
      <c r="XQ269" s="18"/>
      <c r="XR269" s="18"/>
      <c r="XS269" s="18"/>
      <c r="XT269" s="18"/>
      <c r="XU269" s="18"/>
      <c r="XV269" s="18"/>
      <c r="XW269" s="18"/>
      <c r="XX269" s="18"/>
      <c r="XY269" s="18"/>
      <c r="XZ269" s="18"/>
      <c r="YA269" s="18"/>
      <c r="YB269" s="18"/>
      <c r="YC269" s="18"/>
      <c r="YD269" s="18"/>
      <c r="YE269" s="18"/>
      <c r="YF269" s="18"/>
      <c r="YG269" s="18"/>
      <c r="YH269" s="18"/>
      <c r="YI269" s="18"/>
      <c r="YJ269" s="18"/>
      <c r="YK269" s="18"/>
      <c r="YL269" s="18"/>
      <c r="YM269" s="18"/>
      <c r="YN269" s="18"/>
      <c r="YO269" s="18"/>
      <c r="YP269" s="18"/>
      <c r="YQ269" s="18"/>
      <c r="YR269" s="18"/>
      <c r="YS269" s="18"/>
      <c r="YT269" s="18"/>
      <c r="YU269" s="18"/>
      <c r="YV269" s="18"/>
      <c r="YW269" s="18"/>
      <c r="YX269" s="18"/>
      <c r="YY269" s="18"/>
      <c r="YZ269" s="18"/>
      <c r="ZA269" s="18"/>
      <c r="ZB269" s="18"/>
      <c r="ZC269" s="18"/>
      <c r="ZD269" s="18"/>
      <c r="ZE269" s="18"/>
      <c r="ZF269" s="18"/>
      <c r="ZG269" s="18"/>
      <c r="ZH269" s="18"/>
      <c r="ZI269" s="18"/>
      <c r="ZJ269" s="18"/>
      <c r="ZK269" s="18"/>
      <c r="ZL269" s="18"/>
      <c r="ZM269" s="18"/>
      <c r="ZN269" s="18"/>
      <c r="ZO269" s="18"/>
      <c r="ZP269" s="18"/>
      <c r="ZQ269" s="18"/>
      <c r="ZR269" s="18"/>
      <c r="ZS269" s="18"/>
      <c r="ZT269" s="18"/>
      <c r="ZU269" s="18"/>
      <c r="ZV269" s="18"/>
      <c r="ZW269" s="18"/>
      <c r="ZX269" s="18"/>
      <c r="ZY269" s="18"/>
      <c r="ZZ269" s="18"/>
      <c r="AAA269" s="18"/>
      <c r="AAB269" s="18"/>
      <c r="AAC269" s="18"/>
      <c r="AAD269" s="18"/>
      <c r="AAE269" s="18"/>
      <c r="AAF269" s="18"/>
      <c r="AAG269" s="18"/>
      <c r="AAH269" s="18"/>
      <c r="AAI269" s="18"/>
      <c r="AAJ269" s="18"/>
      <c r="AAK269" s="18"/>
      <c r="AAL269" s="18"/>
      <c r="AAM269" s="18"/>
      <c r="AAN269" s="18"/>
      <c r="AAO269" s="18"/>
      <c r="AAP269" s="18"/>
      <c r="AAQ269" s="18"/>
      <c r="AAR269" s="18"/>
      <c r="AAS269" s="18"/>
      <c r="AAT269" s="18"/>
      <c r="AAU269" s="18"/>
      <c r="AAV269" s="18"/>
      <c r="AAW269" s="18"/>
      <c r="AAX269" s="18"/>
      <c r="AAY269" s="18"/>
      <c r="AAZ269" s="18"/>
      <c r="ABA269" s="18"/>
      <c r="ABB269" s="18"/>
      <c r="ABC269" s="18"/>
      <c r="ABD269" s="18"/>
      <c r="ABE269" s="18"/>
      <c r="ABF269" s="18"/>
      <c r="ABG269" s="18"/>
      <c r="ABH269" s="18"/>
      <c r="ABI269" s="18"/>
      <c r="ABJ269" s="18"/>
      <c r="ABK269" s="18"/>
      <c r="ABL269" s="18"/>
      <c r="ABM269" s="18"/>
      <c r="ABN269" s="18"/>
      <c r="ABO269" s="18"/>
      <c r="ABP269" s="18"/>
      <c r="ABQ269" s="18"/>
      <c r="ABR269" s="18"/>
      <c r="ABS269" s="18"/>
      <c r="ABT269" s="18"/>
      <c r="ABU269" s="18"/>
      <c r="ABV269" s="18"/>
      <c r="ABW269" s="18"/>
      <c r="ABX269" s="18"/>
      <c r="ABY269" s="18"/>
      <c r="ABZ269" s="18"/>
      <c r="ACA269" s="18"/>
      <c r="ACB269" s="18"/>
      <c r="ACC269" s="18"/>
      <c r="ACD269" s="18"/>
      <c r="ACE269" s="18"/>
      <c r="ACF269" s="18"/>
      <c r="ACG269" s="18"/>
      <c r="ACH269" s="18"/>
      <c r="ACI269" s="18"/>
      <c r="ACJ269" s="18"/>
      <c r="ACK269" s="18"/>
      <c r="ACL269" s="18"/>
      <c r="ACM269" s="18"/>
      <c r="ACN269" s="18"/>
      <c r="ACO269" s="18"/>
      <c r="ACP269" s="18"/>
      <c r="ACQ269" s="18"/>
      <c r="ACR269" s="18"/>
      <c r="ACS269" s="18"/>
      <c r="ACT269" s="18"/>
      <c r="ACU269" s="18"/>
      <c r="ACV269" s="18"/>
      <c r="ACW269" s="18"/>
      <c r="ACX269" s="18"/>
      <c r="ACY269" s="18"/>
      <c r="ACZ269" s="18"/>
      <c r="ADA269" s="18"/>
      <c r="ADB269" s="18"/>
      <c r="ADC269" s="18"/>
      <c r="ADD269" s="18"/>
      <c r="ADE269" s="18"/>
      <c r="ADF269" s="18"/>
      <c r="ADG269" s="18"/>
      <c r="ADH269" s="18"/>
      <c r="ADI269" s="18"/>
      <c r="ADJ269" s="18"/>
      <c r="ADK269" s="18"/>
      <c r="ADL269" s="18"/>
      <c r="ADM269" s="18"/>
      <c r="ADN269" s="18"/>
      <c r="ADO269" s="18"/>
      <c r="ADP269" s="18"/>
      <c r="ADQ269" s="18"/>
      <c r="ADR269" s="18"/>
      <c r="ADS269" s="18"/>
      <c r="ADT269" s="18"/>
      <c r="ADU269" s="18"/>
      <c r="ADV269" s="18"/>
      <c r="ADW269" s="18"/>
      <c r="ADX269" s="18"/>
      <c r="ADY269" s="18"/>
      <c r="ADZ269" s="18"/>
      <c r="AEA269" s="18"/>
      <c r="AEB269" s="18"/>
      <c r="AEC269" s="18"/>
      <c r="AED269" s="18"/>
      <c r="AEE269" s="18"/>
      <c r="AEF269" s="18"/>
      <c r="AEG269" s="18"/>
      <c r="AEH269" s="18"/>
      <c r="AEI269" s="18"/>
      <c r="AEJ269" s="18"/>
      <c r="AEK269" s="18"/>
      <c r="AEL269" s="18"/>
      <c r="AEM269" s="18"/>
      <c r="AEN269" s="18"/>
      <c r="AEO269" s="18"/>
      <c r="AEP269" s="18"/>
      <c r="AEQ269" s="18"/>
      <c r="AER269" s="18"/>
      <c r="AES269" s="18"/>
      <c r="AET269" s="18"/>
      <c r="AEU269" s="18"/>
      <c r="AEV269" s="18"/>
      <c r="AEW269" s="18"/>
      <c r="AEX269" s="18"/>
      <c r="AEY269" s="18"/>
      <c r="AEZ269" s="18"/>
      <c r="AFA269" s="18"/>
      <c r="AFB269" s="18"/>
      <c r="AFC269" s="18"/>
      <c r="AFD269" s="18"/>
      <c r="AFE269" s="18"/>
      <c r="AFF269" s="18"/>
      <c r="AFG269" s="18"/>
      <c r="AFH269" s="18"/>
      <c r="AFI269" s="18"/>
      <c r="AFJ269" s="18"/>
      <c r="AFK269" s="18"/>
      <c r="AFL269" s="18"/>
      <c r="AFM269" s="18"/>
      <c r="AFN269" s="18"/>
      <c r="AFO269" s="18"/>
      <c r="AFP269" s="18"/>
      <c r="AFQ269" s="18"/>
      <c r="AFR269" s="18"/>
      <c r="AFS269" s="18"/>
      <c r="AFT269" s="18"/>
      <c r="AFU269" s="18"/>
      <c r="AFV269" s="18"/>
      <c r="AFW269" s="18"/>
      <c r="AFX269" s="18"/>
      <c r="AFY269" s="18"/>
      <c r="AFZ269" s="18"/>
      <c r="AGA269" s="18"/>
      <c r="AGB269" s="18"/>
      <c r="AGC269" s="18"/>
      <c r="AGD269" s="18"/>
      <c r="AGE269" s="18"/>
      <c r="AGF269" s="18"/>
      <c r="AGG269" s="18"/>
      <c r="AGH269" s="18"/>
      <c r="AGI269" s="18"/>
      <c r="AGJ269" s="18"/>
      <c r="AGK269" s="18"/>
      <c r="AGL269" s="18"/>
      <c r="AGM269" s="18"/>
      <c r="AGN269" s="18"/>
      <c r="AGO269" s="18"/>
      <c r="AGP269" s="18"/>
      <c r="AGQ269" s="18"/>
      <c r="AGR269" s="18"/>
      <c r="AGS269" s="18"/>
      <c r="AGT269" s="18"/>
      <c r="AGU269" s="18"/>
      <c r="AGV269" s="18"/>
      <c r="AGW269" s="18"/>
      <c r="AGX269" s="18"/>
      <c r="AGY269" s="18"/>
      <c r="AGZ269" s="18"/>
      <c r="AHA269" s="18"/>
      <c r="AHB269" s="18"/>
      <c r="AHC269" s="18"/>
      <c r="AHD269" s="18"/>
      <c r="AHE269" s="18"/>
      <c r="AHF269" s="18"/>
      <c r="AHG269" s="18"/>
      <c r="AHH269" s="18"/>
      <c r="AHI269" s="18"/>
      <c r="AHJ269" s="18"/>
      <c r="AHK269" s="18"/>
      <c r="AHL269" s="18"/>
      <c r="AHM269" s="18"/>
      <c r="AHN269" s="18"/>
      <c r="AHO269" s="18"/>
      <c r="AHP269" s="18"/>
      <c r="AHQ269" s="18"/>
      <c r="AHR269" s="18"/>
      <c r="AHS269" s="18"/>
      <c r="AHT269" s="18"/>
      <c r="AHU269" s="18"/>
      <c r="AHV269" s="18"/>
      <c r="AHW269" s="18"/>
      <c r="AHX269" s="18"/>
      <c r="AHY269" s="18"/>
      <c r="AHZ269" s="18"/>
      <c r="AIA269" s="18"/>
      <c r="AIB269" s="18"/>
      <c r="AIC269" s="18"/>
      <c r="AID269" s="18"/>
      <c r="AIE269" s="18"/>
      <c r="AIF269" s="18"/>
      <c r="AIG269" s="18"/>
      <c r="AIH269" s="18"/>
      <c r="AII269" s="18"/>
      <c r="AIJ269" s="18"/>
      <c r="AIK269" s="18"/>
      <c r="AIL269" s="18"/>
      <c r="AIM269" s="18"/>
      <c r="AIN269" s="18"/>
      <c r="AIO269" s="18"/>
      <c r="AIP269" s="18"/>
      <c r="AIQ269" s="18"/>
      <c r="AIR269" s="18"/>
      <c r="AIS269" s="18"/>
      <c r="AIT269" s="18"/>
      <c r="AIU269" s="18"/>
      <c r="AIV269" s="18"/>
      <c r="AIW269" s="18"/>
      <c r="AIX269" s="18"/>
      <c r="AIY269" s="18"/>
      <c r="AIZ269" s="18"/>
      <c r="AJA269" s="18"/>
      <c r="AJB269" s="18"/>
      <c r="AJC269" s="18"/>
      <c r="AJD269" s="18"/>
      <c r="AJE269" s="18"/>
      <c r="AJF269" s="18"/>
      <c r="AJG269" s="18"/>
      <c r="AJH269" s="18"/>
      <c r="AJI269" s="18"/>
      <c r="AJJ269" s="18"/>
      <c r="AJK269" s="18"/>
      <c r="AJL269" s="18"/>
      <c r="AJM269" s="18"/>
      <c r="AJN269" s="18"/>
      <c r="AJO269" s="18"/>
      <c r="AJP269" s="18"/>
      <c r="AJQ269" s="18"/>
      <c r="AJR269" s="18"/>
      <c r="AJS269" s="18"/>
      <c r="AJT269" s="18"/>
      <c r="AJU269" s="18"/>
      <c r="AJV269" s="18"/>
      <c r="AJW269" s="18"/>
      <c r="AJX269" s="18"/>
      <c r="AJY269" s="18"/>
      <c r="AJZ269" s="18"/>
      <c r="AKA269" s="18"/>
      <c r="AKB269" s="18"/>
      <c r="AKC269" s="18"/>
      <c r="AKD269" s="18"/>
      <c r="AKE269" s="18"/>
      <c r="AKF269" s="18"/>
      <c r="AKG269" s="18"/>
      <c r="AKH269" s="18"/>
      <c r="AKI269" s="18"/>
      <c r="AKJ269" s="18"/>
      <c r="AKK269" s="18"/>
      <c r="AKL269" s="18"/>
      <c r="AKM269" s="18"/>
      <c r="AKN269" s="18"/>
      <c r="AKO269" s="18"/>
      <c r="AKP269" s="18"/>
      <c r="AKQ269" s="18"/>
      <c r="AKR269" s="18"/>
      <c r="AKS269" s="18"/>
      <c r="AKT269" s="18"/>
      <c r="AKU269" s="18"/>
      <c r="AKV269" s="18"/>
      <c r="AKW269" s="18"/>
      <c r="AKX269" s="18"/>
      <c r="AKY269" s="18"/>
      <c r="AKZ269" s="18"/>
      <c r="ALA269" s="18"/>
      <c r="ALB269" s="18"/>
      <c r="ALC269" s="18"/>
      <c r="ALD269" s="18"/>
      <c r="ALE269" s="18"/>
      <c r="ALF269" s="18"/>
      <c r="ALG269" s="18"/>
      <c r="ALH269" s="18"/>
      <c r="ALI269" s="18"/>
      <c r="ALJ269" s="18"/>
      <c r="ALK269" s="18"/>
      <c r="ALL269" s="18"/>
      <c r="ALM269" s="18"/>
      <c r="ALN269" s="18"/>
      <c r="ALO269" s="18"/>
      <c r="ALP269" s="18"/>
      <c r="ALQ269" s="18"/>
      <c r="ALR269" s="18"/>
      <c r="ALS269" s="18"/>
      <c r="ALT269" s="18"/>
      <c r="ALU269" s="18"/>
      <c r="ALV269" s="18"/>
      <c r="ALW269" s="18"/>
      <c r="ALX269" s="18"/>
      <c r="ALY269" s="18"/>
      <c r="ALZ269" s="18"/>
      <c r="AMA269" s="18"/>
      <c r="AMB269" s="18"/>
      <c r="AMC269" s="18"/>
      <c r="AMD269" s="18"/>
      <c r="AME269" s="18"/>
      <c r="AMF269" s="18"/>
      <c r="AMG269" s="18"/>
    </row>
    <row r="270" spans="1:1021" s="3" customFormat="1" ht="15" hidden="1" customHeight="1">
      <c r="A270" s="10">
        <v>248</v>
      </c>
      <c r="B270" s="21" t="s">
        <v>206</v>
      </c>
      <c r="C270" s="42" t="s">
        <v>19</v>
      </c>
      <c r="D270" s="43"/>
      <c r="E270" s="35" t="s">
        <v>207</v>
      </c>
      <c r="F270" s="52"/>
      <c r="G270" s="19" t="s">
        <v>25</v>
      </c>
      <c r="H270" s="167"/>
      <c r="I270" s="84"/>
      <c r="J270" s="84"/>
      <c r="K270" s="84"/>
      <c r="L270" s="84"/>
      <c r="M270" s="84"/>
      <c r="N270" s="198"/>
      <c r="O270" s="198"/>
      <c r="P270" s="198"/>
      <c r="Q270" s="84"/>
    </row>
    <row r="271" spans="1:1021" s="3" customFormat="1" ht="15" customHeight="1">
      <c r="A271" s="10">
        <v>249</v>
      </c>
      <c r="B271" s="21" t="s">
        <v>208</v>
      </c>
      <c r="C271" s="14" t="s">
        <v>19</v>
      </c>
      <c r="D271" s="10"/>
      <c r="E271" s="21" t="s">
        <v>147</v>
      </c>
      <c r="F271" s="23"/>
      <c r="G271" s="19" t="s">
        <v>22</v>
      </c>
      <c r="H271" s="92">
        <v>1</v>
      </c>
      <c r="I271" s="87"/>
      <c r="J271" s="87"/>
      <c r="K271" s="87"/>
      <c r="L271" s="87"/>
      <c r="M271" s="87">
        <f t="shared" ref="M271:M273" si="59">K271-L271</f>
        <v>0</v>
      </c>
      <c r="N271" s="87">
        <v>18</v>
      </c>
      <c r="O271" s="87">
        <v>30585.72</v>
      </c>
      <c r="P271" s="87"/>
      <c r="Q271" s="90">
        <f t="shared" ref="Q271:Q273" si="60">O271-P271</f>
        <v>30585.72</v>
      </c>
      <c r="R271" s="20"/>
      <c r="S271" s="20"/>
      <c r="U271" s="20"/>
    </row>
    <row r="272" spans="1:1021" s="3" customFormat="1" ht="15" customHeight="1">
      <c r="A272" s="10">
        <v>250</v>
      </c>
      <c r="B272" s="21" t="s">
        <v>209</v>
      </c>
      <c r="C272" s="14" t="s">
        <v>19</v>
      </c>
      <c r="D272" s="10"/>
      <c r="E272" s="21" t="s">
        <v>24</v>
      </c>
      <c r="F272" s="23"/>
      <c r="G272" s="19" t="s">
        <v>22</v>
      </c>
      <c r="H272" s="92"/>
      <c r="I272" s="87"/>
      <c r="J272" s="87"/>
      <c r="K272" s="87"/>
      <c r="L272" s="87"/>
      <c r="M272" s="87">
        <f t="shared" si="59"/>
        <v>0</v>
      </c>
      <c r="N272" s="87"/>
      <c r="O272" s="87"/>
      <c r="P272" s="87"/>
      <c r="Q272" s="90">
        <f t="shared" si="60"/>
        <v>0</v>
      </c>
      <c r="R272" s="20"/>
      <c r="S272" s="20"/>
      <c r="U272" s="20"/>
    </row>
    <row r="273" spans="1:21" s="3" customFormat="1" ht="15" customHeight="1">
      <c r="A273" s="10">
        <v>251</v>
      </c>
      <c r="B273" s="21" t="s">
        <v>210</v>
      </c>
      <c r="C273" s="14" t="s">
        <v>19</v>
      </c>
      <c r="D273" s="10"/>
      <c r="E273" s="21" t="s">
        <v>24</v>
      </c>
      <c r="F273" s="23"/>
      <c r="G273" s="19" t="s">
        <v>22</v>
      </c>
      <c r="H273" s="92">
        <v>4</v>
      </c>
      <c r="I273" s="87"/>
      <c r="J273" s="87"/>
      <c r="K273" s="90"/>
      <c r="L273" s="90"/>
      <c r="M273" s="87">
        <f t="shared" si="59"/>
        <v>0</v>
      </c>
      <c r="N273" s="146">
        <v>4</v>
      </c>
      <c r="O273" s="201">
        <v>7086.45</v>
      </c>
      <c r="P273" s="201">
        <v>7086.45</v>
      </c>
      <c r="Q273" s="90">
        <f t="shared" si="60"/>
        <v>0</v>
      </c>
      <c r="R273" s="20"/>
      <c r="S273" s="20"/>
      <c r="U273" s="20"/>
    </row>
    <row r="274" spans="1:21" s="3" customFormat="1" ht="15" hidden="1" customHeight="1">
      <c r="A274" s="10"/>
      <c r="B274" s="21" t="s">
        <v>243</v>
      </c>
      <c r="C274" s="14"/>
      <c r="D274" s="10"/>
      <c r="E274" s="21"/>
      <c r="F274" s="23"/>
      <c r="G274" s="19" t="s">
        <v>25</v>
      </c>
      <c r="H274" s="116">
        <v>4</v>
      </c>
      <c r="I274" s="117"/>
      <c r="J274" s="117"/>
      <c r="K274" s="119"/>
      <c r="L274" s="119"/>
      <c r="M274" s="117"/>
      <c r="N274" s="140"/>
      <c r="O274" s="156"/>
      <c r="P274" s="201"/>
      <c r="Q274" s="119"/>
      <c r="R274" s="20"/>
      <c r="S274" s="20"/>
      <c r="U274" s="20"/>
    </row>
    <row r="275" spans="1:21" s="3" customFormat="1" ht="15" hidden="1" customHeight="1">
      <c r="A275" s="10">
        <v>252</v>
      </c>
      <c r="B275" s="21" t="s">
        <v>210</v>
      </c>
      <c r="C275" s="14" t="s">
        <v>19</v>
      </c>
      <c r="D275" s="10"/>
      <c r="E275" s="21" t="s">
        <v>24</v>
      </c>
      <c r="F275" s="22"/>
      <c r="G275" s="19" t="s">
        <v>25</v>
      </c>
      <c r="H275" s="96"/>
      <c r="I275" s="97"/>
      <c r="J275" s="97"/>
      <c r="K275" s="97"/>
      <c r="L275" s="97"/>
      <c r="M275" s="97"/>
      <c r="N275" s="178"/>
      <c r="O275" s="121"/>
      <c r="P275" s="104"/>
      <c r="Q275" s="97"/>
    </row>
    <row r="276" spans="1:21" s="3" customFormat="1" ht="15" hidden="1" customHeight="1">
      <c r="A276" s="10">
        <v>253</v>
      </c>
      <c r="B276" s="21" t="s">
        <v>211</v>
      </c>
      <c r="C276" s="14" t="s">
        <v>19</v>
      </c>
      <c r="D276" s="10"/>
      <c r="E276" s="21"/>
      <c r="F276" s="22"/>
      <c r="G276" s="19" t="s">
        <v>21</v>
      </c>
      <c r="H276" s="80"/>
      <c r="I276" s="115"/>
      <c r="J276" s="127"/>
      <c r="K276" s="143"/>
      <c r="L276" s="143"/>
      <c r="M276" s="127"/>
      <c r="N276" s="202"/>
      <c r="O276" s="203"/>
      <c r="P276" s="203"/>
      <c r="Q276" s="84"/>
    </row>
    <row r="277" spans="1:21" s="3" customFormat="1" ht="15" customHeight="1">
      <c r="A277" s="10">
        <v>254</v>
      </c>
      <c r="B277" s="21" t="s">
        <v>212</v>
      </c>
      <c r="C277" s="14"/>
      <c r="D277" s="10"/>
      <c r="E277" s="21"/>
      <c r="F277" s="22"/>
      <c r="G277" s="19" t="s">
        <v>22</v>
      </c>
      <c r="H277" s="92">
        <v>4</v>
      </c>
      <c r="I277" s="165"/>
      <c r="J277" s="204"/>
      <c r="K277" s="204"/>
      <c r="L277" s="204"/>
      <c r="M277" s="87">
        <f t="shared" ref="M277:M280" si="61">K277-L277</f>
        <v>0</v>
      </c>
      <c r="N277" s="146">
        <v>5</v>
      </c>
      <c r="O277" s="201">
        <v>9522.11</v>
      </c>
      <c r="P277" s="201">
        <v>9522.11</v>
      </c>
      <c r="Q277" s="90">
        <f t="shared" ref="Q277:Q280" si="62">O277-P277</f>
        <v>0</v>
      </c>
      <c r="R277" s="20"/>
      <c r="S277" s="20"/>
      <c r="U277" s="20"/>
    </row>
    <row r="278" spans="1:21" s="3" customFormat="1" ht="15" customHeight="1">
      <c r="A278" s="10">
        <v>255</v>
      </c>
      <c r="B278" s="21" t="s">
        <v>213</v>
      </c>
      <c r="C278" s="14"/>
      <c r="D278" s="10"/>
      <c r="E278" s="21"/>
      <c r="F278" s="22"/>
      <c r="G278" s="19" t="s">
        <v>22</v>
      </c>
      <c r="H278" s="92"/>
      <c r="I278" s="205"/>
      <c r="J278" s="206"/>
      <c r="K278" s="204"/>
      <c r="L278" s="204"/>
      <c r="M278" s="87">
        <f t="shared" si="61"/>
        <v>0</v>
      </c>
      <c r="N278" s="146"/>
      <c r="O278" s="201"/>
      <c r="P278" s="201"/>
      <c r="Q278" s="90">
        <f t="shared" si="62"/>
        <v>0</v>
      </c>
      <c r="R278" s="20"/>
      <c r="S278" s="20"/>
      <c r="U278" s="20"/>
    </row>
    <row r="279" spans="1:21" s="3" customFormat="1" ht="15" customHeight="1">
      <c r="A279" s="10">
        <v>256</v>
      </c>
      <c r="B279" s="21" t="s">
        <v>214</v>
      </c>
      <c r="C279" s="14" t="s">
        <v>19</v>
      </c>
      <c r="D279" s="10"/>
      <c r="E279" s="21" t="s">
        <v>215</v>
      </c>
      <c r="F279" s="23"/>
      <c r="G279" s="19" t="s">
        <v>22</v>
      </c>
      <c r="H279" s="92">
        <v>1</v>
      </c>
      <c r="I279" s="87"/>
      <c r="J279" s="87"/>
      <c r="K279" s="87"/>
      <c r="L279" s="87"/>
      <c r="M279" s="87">
        <f t="shared" si="61"/>
        <v>0</v>
      </c>
      <c r="N279" s="87"/>
      <c r="O279" s="87"/>
      <c r="P279" s="87"/>
      <c r="Q279" s="90">
        <f t="shared" si="62"/>
        <v>0</v>
      </c>
      <c r="R279" s="20"/>
      <c r="S279" s="20"/>
      <c r="U279" s="20"/>
    </row>
    <row r="280" spans="1:21" s="3" customFormat="1" ht="15" customHeight="1">
      <c r="A280" s="10">
        <v>257</v>
      </c>
      <c r="B280" s="34" t="s">
        <v>216</v>
      </c>
      <c r="C280" s="14" t="s">
        <v>19</v>
      </c>
      <c r="D280" s="58"/>
      <c r="E280" s="21" t="s">
        <v>24</v>
      </c>
      <c r="F280" s="23"/>
      <c r="G280" s="19" t="s">
        <v>22</v>
      </c>
      <c r="H280" s="177">
        <v>1</v>
      </c>
      <c r="I280" s="87"/>
      <c r="J280" s="87"/>
      <c r="K280" s="87"/>
      <c r="L280" s="87"/>
      <c r="M280" s="87">
        <f t="shared" si="61"/>
        <v>0</v>
      </c>
      <c r="N280" s="87"/>
      <c r="O280" s="87"/>
      <c r="P280" s="87"/>
      <c r="Q280" s="90">
        <f t="shared" si="62"/>
        <v>0</v>
      </c>
      <c r="R280" s="20"/>
      <c r="S280" s="20"/>
      <c r="U280" s="20"/>
    </row>
    <row r="281" spans="1:21" s="3" customFormat="1" ht="15" hidden="1" customHeight="1">
      <c r="A281" s="10">
        <v>258</v>
      </c>
      <c r="B281" s="34" t="s">
        <v>212</v>
      </c>
      <c r="C281" s="14"/>
      <c r="D281" s="58"/>
      <c r="E281" s="21"/>
      <c r="F281" s="23"/>
      <c r="G281" s="19" t="s">
        <v>25</v>
      </c>
      <c r="H281" s="177">
        <v>2</v>
      </c>
      <c r="I281" s="87"/>
      <c r="J281" s="87"/>
      <c r="K281" s="87"/>
      <c r="L281" s="87"/>
      <c r="M281" s="87"/>
      <c r="N281" s="87"/>
      <c r="O281" s="87"/>
      <c r="P281" s="87"/>
      <c r="Q281" s="90"/>
      <c r="R281" s="18"/>
    </row>
    <row r="282" spans="1:21" s="3" customFormat="1" ht="15" hidden="1" customHeight="1">
      <c r="A282" s="10">
        <v>259</v>
      </c>
      <c r="B282" s="21" t="s">
        <v>216</v>
      </c>
      <c r="C282" s="14" t="s">
        <v>19</v>
      </c>
      <c r="D282" s="10"/>
      <c r="E282" s="21" t="s">
        <v>24</v>
      </c>
      <c r="F282" s="22"/>
      <c r="G282" s="19" t="s">
        <v>25</v>
      </c>
      <c r="H282" s="80"/>
      <c r="I282" s="84"/>
      <c r="J282" s="84"/>
      <c r="K282" s="84"/>
      <c r="L282" s="84"/>
      <c r="M282" s="84"/>
      <c r="N282" s="84"/>
      <c r="O282" s="84"/>
      <c r="P282" s="84"/>
      <c r="Q282" s="84"/>
      <c r="R282" s="18"/>
    </row>
    <row r="283" spans="1:21" s="3" customFormat="1" ht="15" customHeight="1">
      <c r="A283" s="10">
        <v>260</v>
      </c>
      <c r="B283" s="21" t="s">
        <v>217</v>
      </c>
      <c r="C283" s="14" t="s">
        <v>19</v>
      </c>
      <c r="D283" s="10"/>
      <c r="E283" s="21" t="s">
        <v>43</v>
      </c>
      <c r="F283" s="23"/>
      <c r="G283" s="19" t="s">
        <v>22</v>
      </c>
      <c r="H283" s="92">
        <v>2</v>
      </c>
      <c r="I283" s="87">
        <v>1</v>
      </c>
      <c r="J283" s="87">
        <v>1</v>
      </c>
      <c r="K283" s="87">
        <v>1589.11</v>
      </c>
      <c r="L283" s="87">
        <v>1589.11</v>
      </c>
      <c r="M283" s="87">
        <f>K283-L283</f>
        <v>0</v>
      </c>
      <c r="N283" s="87">
        <v>10</v>
      </c>
      <c r="O283" s="87">
        <v>31432.79</v>
      </c>
      <c r="P283" s="87">
        <v>31432.79</v>
      </c>
      <c r="Q283" s="90">
        <f>O283-P283</f>
        <v>0</v>
      </c>
      <c r="R283" s="20"/>
      <c r="S283" s="20"/>
      <c r="U283" s="20"/>
    </row>
    <row r="284" spans="1:21" s="3" customFormat="1" ht="15" hidden="1" customHeight="1">
      <c r="A284" s="10">
        <v>261</v>
      </c>
      <c r="B284" s="21" t="s">
        <v>217</v>
      </c>
      <c r="C284" s="14" t="s">
        <v>19</v>
      </c>
      <c r="D284" s="10"/>
      <c r="E284" s="21" t="s">
        <v>43</v>
      </c>
      <c r="F284" s="22"/>
      <c r="G284" s="19" t="s">
        <v>44</v>
      </c>
      <c r="H284" s="80"/>
      <c r="I284" s="105"/>
      <c r="J284" s="105"/>
      <c r="K284" s="104"/>
      <c r="L284" s="104"/>
      <c r="M284" s="105"/>
      <c r="N284" s="107"/>
      <c r="O284" s="105"/>
      <c r="P284" s="107"/>
      <c r="Q284" s="107"/>
      <c r="R284" s="18"/>
    </row>
    <row r="285" spans="1:21" s="3" customFormat="1" ht="15" hidden="1" customHeight="1">
      <c r="A285" s="10">
        <v>262</v>
      </c>
      <c r="B285" s="21" t="s">
        <v>218</v>
      </c>
      <c r="C285" s="14"/>
      <c r="D285" s="10"/>
      <c r="E285" s="21" t="s">
        <v>24</v>
      </c>
      <c r="F285" s="23"/>
      <c r="G285" s="19" t="s">
        <v>25</v>
      </c>
      <c r="H285" s="92"/>
      <c r="I285" s="87"/>
      <c r="J285" s="87"/>
      <c r="K285" s="90"/>
      <c r="L285" s="90"/>
      <c r="M285" s="87"/>
      <c r="N285" s="87"/>
      <c r="O285" s="93"/>
      <c r="P285" s="87"/>
      <c r="Q285" s="90"/>
    </row>
    <row r="286" spans="1:21" s="3" customFormat="1" ht="15" customHeight="1">
      <c r="A286" s="10">
        <v>263</v>
      </c>
      <c r="B286" s="21" t="s">
        <v>219</v>
      </c>
      <c r="C286" s="14" t="s">
        <v>19</v>
      </c>
      <c r="D286" s="10"/>
      <c r="E286" s="21" t="s">
        <v>24</v>
      </c>
      <c r="F286" s="23"/>
      <c r="G286" s="19" t="s">
        <v>22</v>
      </c>
      <c r="H286" s="92"/>
      <c r="I286" s="87"/>
      <c r="J286" s="87"/>
      <c r="K286" s="90"/>
      <c r="L286" s="90"/>
      <c r="M286" s="87">
        <f t="shared" ref="M286:M287" si="63">K286-L286</f>
        <v>0</v>
      </c>
      <c r="N286" s="146"/>
      <c r="O286" s="201"/>
      <c r="P286" s="201"/>
      <c r="Q286" s="90">
        <f t="shared" ref="Q286:Q287" si="64">O286-P286</f>
        <v>0</v>
      </c>
      <c r="R286" s="20"/>
      <c r="S286" s="20"/>
      <c r="U286" s="20"/>
    </row>
    <row r="287" spans="1:21" s="3" customFormat="1" ht="15" customHeight="1">
      <c r="A287" s="10">
        <v>264</v>
      </c>
      <c r="B287" s="21" t="s">
        <v>220</v>
      </c>
      <c r="C287" s="14" t="s">
        <v>19</v>
      </c>
      <c r="D287" s="10"/>
      <c r="E287" s="21" t="s">
        <v>221</v>
      </c>
      <c r="F287" s="22"/>
      <c r="G287" s="19" t="s">
        <v>22</v>
      </c>
      <c r="H287" s="92"/>
      <c r="I287" s="87"/>
      <c r="J287" s="87"/>
      <c r="K287" s="87"/>
      <c r="L287" s="87"/>
      <c r="M287" s="87">
        <f t="shared" si="63"/>
        <v>0</v>
      </c>
      <c r="N287" s="87"/>
      <c r="O287" s="90"/>
      <c r="P287" s="90"/>
      <c r="Q287" s="90">
        <f t="shared" si="64"/>
        <v>0</v>
      </c>
      <c r="R287" s="20"/>
      <c r="S287" s="20"/>
      <c r="U287" s="20"/>
    </row>
    <row r="288" spans="1:21" s="3" customFormat="1" ht="15" hidden="1" customHeight="1">
      <c r="A288" s="10">
        <v>265</v>
      </c>
      <c r="B288" s="21" t="s">
        <v>220</v>
      </c>
      <c r="C288" s="14" t="s">
        <v>19</v>
      </c>
      <c r="D288" s="10"/>
      <c r="E288" s="21" t="s">
        <v>221</v>
      </c>
      <c r="F288" s="59"/>
      <c r="G288" s="19" t="s">
        <v>47</v>
      </c>
      <c r="H288" s="80"/>
      <c r="I288" s="84"/>
      <c r="J288" s="84"/>
      <c r="K288" s="138"/>
      <c r="L288" s="138"/>
      <c r="M288" s="84"/>
      <c r="N288" s="84"/>
      <c r="O288" s="138">
        <v>2732.6</v>
      </c>
      <c r="P288" s="138">
        <v>2732.6</v>
      </c>
      <c r="Q288" s="138">
        <v>0</v>
      </c>
      <c r="R288" s="18"/>
    </row>
    <row r="289" spans="1:21" s="3" customFormat="1" ht="15" customHeight="1">
      <c r="A289" s="10">
        <v>266</v>
      </c>
      <c r="B289" s="21" t="s">
        <v>222</v>
      </c>
      <c r="C289" s="14" t="s">
        <v>19</v>
      </c>
      <c r="D289" s="10"/>
      <c r="E289" s="21" t="s">
        <v>24</v>
      </c>
      <c r="F289" s="23"/>
      <c r="G289" s="19" t="s">
        <v>22</v>
      </c>
      <c r="H289" s="85">
        <v>6</v>
      </c>
      <c r="I289" s="87">
        <v>1</v>
      </c>
      <c r="J289" s="87">
        <v>1</v>
      </c>
      <c r="K289" s="90">
        <v>1341.08</v>
      </c>
      <c r="L289" s="90">
        <v>1341.08</v>
      </c>
      <c r="M289" s="87">
        <f>K289-L289</f>
        <v>0</v>
      </c>
      <c r="N289" s="87">
        <v>2</v>
      </c>
      <c r="O289" s="87">
        <v>6677.24</v>
      </c>
      <c r="P289" s="87">
        <v>6677.24</v>
      </c>
      <c r="Q289" s="90">
        <f>O289-P289</f>
        <v>0</v>
      </c>
      <c r="R289" s="20"/>
      <c r="S289" s="20"/>
      <c r="U289" s="20"/>
    </row>
    <row r="290" spans="1:21" s="3" customFormat="1" ht="15" hidden="1" customHeight="1">
      <c r="A290" s="10">
        <v>267</v>
      </c>
      <c r="B290" s="21" t="s">
        <v>222</v>
      </c>
      <c r="C290" s="48" t="s">
        <v>19</v>
      </c>
      <c r="D290" s="10"/>
      <c r="E290" s="21" t="s">
        <v>24</v>
      </c>
      <c r="F290" s="22"/>
      <c r="G290" s="19" t="s">
        <v>25</v>
      </c>
      <c r="H290" s="162">
        <v>1</v>
      </c>
      <c r="I290" s="84"/>
      <c r="J290" s="84"/>
      <c r="K290" s="84"/>
      <c r="L290" s="84"/>
      <c r="M290" s="84"/>
      <c r="N290" s="104"/>
      <c r="O290" s="104"/>
      <c r="P290" s="104"/>
      <c r="Q290" s="84"/>
    </row>
    <row r="291" spans="1:21" s="3" customFormat="1" ht="15" customHeight="1">
      <c r="A291" s="10">
        <v>268</v>
      </c>
      <c r="B291" s="60" t="s">
        <v>223</v>
      </c>
      <c r="C291" s="14" t="s">
        <v>19</v>
      </c>
      <c r="D291" s="10"/>
      <c r="E291" s="21" t="s">
        <v>24</v>
      </c>
      <c r="F291" s="23"/>
      <c r="G291" s="19" t="s">
        <v>22</v>
      </c>
      <c r="H291" s="116"/>
      <c r="I291" s="117"/>
      <c r="J291" s="117"/>
      <c r="K291" s="117"/>
      <c r="L291" s="117"/>
      <c r="M291" s="87">
        <f>K291-L291</f>
        <v>0</v>
      </c>
      <c r="N291" s="117"/>
      <c r="O291" s="117"/>
      <c r="P291" s="117"/>
      <c r="Q291" s="90">
        <f>O291-P291</f>
        <v>0</v>
      </c>
      <c r="R291" s="20"/>
      <c r="S291" s="20"/>
      <c r="U291" s="20"/>
    </row>
    <row r="292" spans="1:21" s="3" customFormat="1" ht="15" hidden="1" customHeight="1">
      <c r="A292" s="10">
        <v>269</v>
      </c>
      <c r="B292" s="60" t="s">
        <v>224</v>
      </c>
      <c r="C292" s="14" t="s">
        <v>19</v>
      </c>
      <c r="D292" s="10"/>
      <c r="E292" s="21"/>
      <c r="F292" s="22"/>
      <c r="G292" s="19" t="s">
        <v>21</v>
      </c>
      <c r="H292" s="80"/>
      <c r="I292" s="155"/>
      <c r="J292" s="155"/>
      <c r="K292" s="155"/>
      <c r="L292" s="155"/>
      <c r="M292" s="84"/>
      <c r="N292" s="84"/>
      <c r="O292" s="84"/>
      <c r="P292" s="84"/>
      <c r="Q292" s="84"/>
    </row>
    <row r="293" spans="1:21" s="3" customFormat="1" ht="15" customHeight="1">
      <c r="A293" s="10">
        <v>270</v>
      </c>
      <c r="B293" s="21" t="s">
        <v>225</v>
      </c>
      <c r="C293" s="14" t="s">
        <v>19</v>
      </c>
      <c r="D293" s="10"/>
      <c r="E293" s="21" t="s">
        <v>226</v>
      </c>
      <c r="F293" s="23"/>
      <c r="G293" s="19" t="s">
        <v>22</v>
      </c>
      <c r="H293" s="92">
        <v>10</v>
      </c>
      <c r="I293" s="87"/>
      <c r="J293" s="87"/>
      <c r="K293" s="90"/>
      <c r="L293" s="90"/>
      <c r="M293" s="87">
        <f>K293-L293</f>
        <v>0</v>
      </c>
      <c r="N293" s="87"/>
      <c r="O293" s="87"/>
      <c r="P293" s="87"/>
      <c r="Q293" s="90">
        <f>O293-P293</f>
        <v>0</v>
      </c>
      <c r="R293" s="20"/>
      <c r="S293" s="20"/>
      <c r="U293" s="20"/>
    </row>
    <row r="294" spans="1:21" s="3" customFormat="1" ht="15" hidden="1" customHeight="1">
      <c r="A294" s="10">
        <v>271</v>
      </c>
      <c r="B294" s="21" t="s">
        <v>225</v>
      </c>
      <c r="C294" s="14" t="s">
        <v>19</v>
      </c>
      <c r="D294" s="10"/>
      <c r="E294" s="21" t="s">
        <v>226</v>
      </c>
      <c r="F294" s="22"/>
      <c r="G294" s="19" t="s">
        <v>25</v>
      </c>
      <c r="H294" s="80"/>
      <c r="I294" s="84"/>
      <c r="J294" s="84"/>
      <c r="K294" s="84"/>
      <c r="L294" s="84"/>
      <c r="M294" s="84"/>
      <c r="N294" s="104"/>
      <c r="O294" s="104"/>
      <c r="P294" s="104"/>
      <c r="Q294" s="84"/>
    </row>
    <row r="295" spans="1:21" s="3" customFormat="1" ht="15" hidden="1" customHeight="1">
      <c r="A295" s="10">
        <v>272</v>
      </c>
      <c r="B295" s="21" t="s">
        <v>227</v>
      </c>
      <c r="C295" s="14" t="s">
        <v>19</v>
      </c>
      <c r="D295" s="10"/>
      <c r="E295" s="21"/>
      <c r="F295" s="22"/>
      <c r="G295" s="19" t="s">
        <v>33</v>
      </c>
      <c r="H295" s="80"/>
      <c r="I295" s="103"/>
      <c r="J295" s="103"/>
      <c r="K295" s="104"/>
      <c r="L295" s="104"/>
      <c r="M295" s="103"/>
      <c r="N295" s="84">
        <v>1</v>
      </c>
      <c r="O295" s="84">
        <v>1471.4</v>
      </c>
      <c r="P295" s="84">
        <v>1471.4</v>
      </c>
      <c r="Q295" s="84"/>
    </row>
    <row r="296" spans="1:21" s="3" customFormat="1" ht="15" customHeight="1">
      <c r="A296" s="10">
        <v>273</v>
      </c>
      <c r="B296" s="21" t="s">
        <v>228</v>
      </c>
      <c r="C296" s="14" t="s">
        <v>19</v>
      </c>
      <c r="D296" s="10"/>
      <c r="E296" s="21" t="s">
        <v>215</v>
      </c>
      <c r="F296" s="23"/>
      <c r="G296" s="19" t="s">
        <v>22</v>
      </c>
      <c r="H296" s="92">
        <v>9</v>
      </c>
      <c r="I296" s="87">
        <v>1</v>
      </c>
      <c r="J296" s="87">
        <v>1</v>
      </c>
      <c r="K296" s="87">
        <v>441.42</v>
      </c>
      <c r="L296" s="87">
        <v>441.42</v>
      </c>
      <c r="M296" s="87">
        <f t="shared" ref="M296:M297" si="65">K296-L296</f>
        <v>0</v>
      </c>
      <c r="N296" s="87">
        <v>11</v>
      </c>
      <c r="O296" s="87">
        <v>20364.900000000001</v>
      </c>
      <c r="P296" s="87">
        <v>20364.900000000001</v>
      </c>
      <c r="Q296" s="90">
        <f t="shared" ref="Q296:Q297" si="66">O296-P296</f>
        <v>0</v>
      </c>
      <c r="R296" s="20"/>
      <c r="S296" s="20"/>
      <c r="U296" s="20"/>
    </row>
    <row r="297" spans="1:21" s="3" customFormat="1" ht="15" customHeight="1">
      <c r="A297" s="10">
        <v>274</v>
      </c>
      <c r="B297" s="21" t="s">
        <v>229</v>
      </c>
      <c r="C297" s="14" t="s">
        <v>19</v>
      </c>
      <c r="D297" s="10"/>
      <c r="E297" s="21" t="s">
        <v>24</v>
      </c>
      <c r="F297" s="23"/>
      <c r="G297" s="19" t="s">
        <v>22</v>
      </c>
      <c r="H297" s="92">
        <v>9</v>
      </c>
      <c r="I297" s="87">
        <v>1</v>
      </c>
      <c r="J297" s="87">
        <v>1</v>
      </c>
      <c r="K297" s="87">
        <v>1050.49</v>
      </c>
      <c r="L297" s="87">
        <v>1050.49</v>
      </c>
      <c r="M297" s="87">
        <f t="shared" si="65"/>
        <v>0</v>
      </c>
      <c r="N297" s="87">
        <v>4</v>
      </c>
      <c r="O297" s="90">
        <f>24310.11+5426.44</f>
        <v>29736.55</v>
      </c>
      <c r="P297" s="90">
        <f>24310.11+5426.44</f>
        <v>29736.55</v>
      </c>
      <c r="Q297" s="90">
        <f t="shared" si="66"/>
        <v>0</v>
      </c>
      <c r="R297" s="20"/>
      <c r="S297" s="20"/>
      <c r="U297" s="20"/>
    </row>
    <row r="298" spans="1:21" s="3" customFormat="1" ht="15" hidden="1" customHeight="1">
      <c r="A298" s="10">
        <v>275</v>
      </c>
      <c r="B298" s="61" t="s">
        <v>229</v>
      </c>
      <c r="C298" s="14" t="s">
        <v>19</v>
      </c>
      <c r="D298" s="10"/>
      <c r="E298" s="21" t="s">
        <v>24</v>
      </c>
      <c r="F298" s="58"/>
      <c r="G298" s="24" t="s">
        <v>25</v>
      </c>
      <c r="H298" s="167"/>
      <c r="I298" s="155"/>
      <c r="J298" s="155"/>
      <c r="K298" s="155"/>
      <c r="L298" s="155"/>
      <c r="M298" s="84"/>
      <c r="N298" s="84"/>
      <c r="O298" s="84"/>
      <c r="P298" s="84"/>
      <c r="Q298" s="84"/>
    </row>
    <row r="299" spans="1:21" s="3" customFormat="1" ht="15" customHeight="1">
      <c r="A299" s="10">
        <v>276</v>
      </c>
      <c r="B299" s="61" t="s">
        <v>230</v>
      </c>
      <c r="C299" s="14" t="s">
        <v>54</v>
      </c>
      <c r="D299" s="10" t="s">
        <v>69</v>
      </c>
      <c r="E299" s="21" t="s">
        <v>24</v>
      </c>
      <c r="F299" s="58"/>
      <c r="G299" s="19" t="s">
        <v>22</v>
      </c>
      <c r="H299" s="177">
        <v>3</v>
      </c>
      <c r="I299" s="87"/>
      <c r="J299" s="87"/>
      <c r="K299" s="87"/>
      <c r="L299" s="87"/>
      <c r="M299" s="87">
        <f>K299-L299</f>
        <v>0</v>
      </c>
      <c r="N299" s="87">
        <v>1</v>
      </c>
      <c r="O299" s="87">
        <v>8968.24</v>
      </c>
      <c r="P299" s="87">
        <v>8968.24</v>
      </c>
      <c r="Q299" s="90">
        <f>O299-P299</f>
        <v>0</v>
      </c>
      <c r="R299" s="20"/>
      <c r="S299" s="20"/>
      <c r="U299" s="20"/>
    </row>
    <row r="300" spans="1:21" s="3" customFormat="1" ht="15" hidden="1" customHeight="1">
      <c r="A300" s="10">
        <v>277</v>
      </c>
      <c r="B300" s="21" t="s">
        <v>230</v>
      </c>
      <c r="C300" s="14" t="s">
        <v>54</v>
      </c>
      <c r="D300" s="10" t="s">
        <v>69</v>
      </c>
      <c r="E300" s="21" t="s">
        <v>24</v>
      </c>
      <c r="F300" s="23"/>
      <c r="G300" s="19" t="s">
        <v>25</v>
      </c>
      <c r="H300" s="80"/>
      <c r="I300" s="84"/>
      <c r="J300" s="84"/>
      <c r="K300" s="84"/>
      <c r="L300" s="84"/>
      <c r="M300" s="84"/>
      <c r="N300" s="84"/>
      <c r="O300" s="84"/>
      <c r="P300" s="84"/>
      <c r="Q300" s="138"/>
      <c r="R300" s="18"/>
    </row>
    <row r="301" spans="1:21" s="3" customFormat="1" ht="15" customHeight="1">
      <c r="A301" s="10">
        <v>278</v>
      </c>
      <c r="B301" s="62" t="s">
        <v>231</v>
      </c>
      <c r="C301" s="63" t="s">
        <v>19</v>
      </c>
      <c r="D301" s="64"/>
      <c r="E301" s="62" t="s">
        <v>24</v>
      </c>
      <c r="F301" s="65"/>
      <c r="G301" s="66" t="s">
        <v>22</v>
      </c>
      <c r="H301" s="92">
        <v>3</v>
      </c>
      <c r="I301" s="87"/>
      <c r="J301" s="87"/>
      <c r="K301" s="87"/>
      <c r="L301" s="87"/>
      <c r="M301" s="87">
        <f>K301-L301</f>
        <v>0</v>
      </c>
      <c r="N301" s="87">
        <v>9</v>
      </c>
      <c r="O301" s="87">
        <v>13678.96</v>
      </c>
      <c r="P301" s="87">
        <v>13678.96</v>
      </c>
      <c r="Q301" s="90">
        <f>O301-P301</f>
        <v>0</v>
      </c>
      <c r="R301" s="20"/>
      <c r="S301" s="20"/>
      <c r="U301" s="20"/>
    </row>
    <row r="302" spans="1:21" s="3" customFormat="1" ht="15" hidden="1" customHeight="1">
      <c r="A302" s="10">
        <v>279</v>
      </c>
      <c r="B302" s="21" t="s">
        <v>232</v>
      </c>
      <c r="C302" s="42" t="s">
        <v>19</v>
      </c>
      <c r="D302" s="50"/>
      <c r="E302" s="21" t="s">
        <v>24</v>
      </c>
      <c r="F302" s="51"/>
      <c r="G302" s="19" t="s">
        <v>25</v>
      </c>
      <c r="H302" s="181"/>
      <c r="I302" s="84"/>
      <c r="J302" s="84"/>
      <c r="K302" s="138"/>
      <c r="L302" s="138"/>
      <c r="M302" s="84"/>
      <c r="N302" s="104"/>
      <c r="O302" s="104"/>
      <c r="P302" s="104"/>
      <c r="Q302" s="84"/>
      <c r="R302" s="18"/>
    </row>
    <row r="303" spans="1:21" s="3" customFormat="1" ht="15" customHeight="1">
      <c r="A303" s="10">
        <v>280</v>
      </c>
      <c r="B303" s="21" t="s">
        <v>233</v>
      </c>
      <c r="C303" s="42" t="s">
        <v>19</v>
      </c>
      <c r="D303" s="43"/>
      <c r="E303" s="21" t="s">
        <v>24</v>
      </c>
      <c r="F303" s="23"/>
      <c r="G303" s="19" t="s">
        <v>22</v>
      </c>
      <c r="H303" s="177"/>
      <c r="I303" s="87"/>
      <c r="J303" s="87"/>
      <c r="K303" s="87"/>
      <c r="L303" s="87"/>
      <c r="M303" s="87">
        <f t="shared" ref="M303:M305" si="67">K303-L303</f>
        <v>0</v>
      </c>
      <c r="N303" s="87"/>
      <c r="O303" s="87"/>
      <c r="P303" s="87"/>
      <c r="Q303" s="90">
        <f t="shared" ref="Q303:Q305" si="68">O303-P303</f>
        <v>0</v>
      </c>
      <c r="R303" s="20"/>
      <c r="S303" s="20"/>
      <c r="U303" s="20"/>
    </row>
    <row r="304" spans="1:21" s="3" customFormat="1" ht="15" customHeight="1">
      <c r="A304" s="10"/>
      <c r="B304" s="21" t="s">
        <v>247</v>
      </c>
      <c r="C304" s="42"/>
      <c r="D304" s="213"/>
      <c r="E304" s="21"/>
      <c r="F304" s="23"/>
      <c r="G304" s="27" t="s">
        <v>22</v>
      </c>
      <c r="H304" s="177">
        <v>1</v>
      </c>
      <c r="I304" s="87"/>
      <c r="J304" s="87"/>
      <c r="K304" s="87"/>
      <c r="L304" s="87"/>
      <c r="M304" s="87">
        <f t="shared" si="67"/>
        <v>0</v>
      </c>
      <c r="N304" s="87"/>
      <c r="O304" s="87"/>
      <c r="P304" s="87"/>
      <c r="Q304" s="90">
        <f t="shared" si="68"/>
        <v>0</v>
      </c>
      <c r="R304" s="20"/>
      <c r="S304" s="20"/>
      <c r="U304" s="20"/>
    </row>
    <row r="305" spans="1:21" s="3" customFormat="1" ht="15" customHeight="1">
      <c r="A305" s="10">
        <v>281</v>
      </c>
      <c r="B305" s="21" t="s">
        <v>234</v>
      </c>
      <c r="C305" s="42" t="s">
        <v>19</v>
      </c>
      <c r="D305" s="64"/>
      <c r="E305" s="21" t="s">
        <v>235</v>
      </c>
      <c r="F305" s="23"/>
      <c r="G305" s="27" t="s">
        <v>22</v>
      </c>
      <c r="H305" s="92"/>
      <c r="I305" s="87"/>
      <c r="J305" s="87"/>
      <c r="K305" s="87"/>
      <c r="L305" s="87"/>
      <c r="M305" s="87">
        <f t="shared" si="67"/>
        <v>0</v>
      </c>
      <c r="N305" s="87"/>
      <c r="O305" s="90"/>
      <c r="P305" s="90"/>
      <c r="Q305" s="90">
        <f t="shared" si="68"/>
        <v>0</v>
      </c>
      <c r="R305" s="20"/>
      <c r="S305" s="20"/>
      <c r="U305" s="20"/>
    </row>
    <row r="306" spans="1:21" s="3" customFormat="1" ht="13.15" hidden="1" customHeight="1">
      <c r="A306" s="10">
        <v>282</v>
      </c>
      <c r="B306" s="29" t="s">
        <v>234</v>
      </c>
      <c r="C306" s="42" t="s">
        <v>19</v>
      </c>
      <c r="D306" s="58"/>
      <c r="E306" s="21" t="s">
        <v>235</v>
      </c>
      <c r="F306" s="67"/>
      <c r="G306" s="68" t="s">
        <v>25</v>
      </c>
      <c r="H306" s="167"/>
      <c r="I306" s="84"/>
      <c r="J306" s="84"/>
      <c r="K306" s="84"/>
      <c r="L306" s="84"/>
      <c r="M306" s="84"/>
      <c r="N306" s="84"/>
      <c r="O306" s="138"/>
      <c r="P306" s="155"/>
      <c r="Q306" s="84"/>
    </row>
    <row r="307" spans="1:21" s="3" customFormat="1" ht="13.15" customHeight="1">
      <c r="A307" s="10">
        <v>283</v>
      </c>
      <c r="B307" s="69" t="s">
        <v>236</v>
      </c>
      <c r="C307" s="42" t="s">
        <v>19</v>
      </c>
      <c r="D307" s="70"/>
      <c r="E307" s="21" t="s">
        <v>24</v>
      </c>
      <c r="F307" s="26"/>
      <c r="G307" s="19" t="s">
        <v>22</v>
      </c>
      <c r="H307" s="207"/>
      <c r="I307" s="87"/>
      <c r="J307" s="87"/>
      <c r="K307" s="87"/>
      <c r="L307" s="87"/>
      <c r="M307" s="87">
        <f>K307-L307</f>
        <v>0</v>
      </c>
      <c r="N307" s="87"/>
      <c r="O307" s="90"/>
      <c r="P307" s="90"/>
      <c r="Q307" s="90">
        <f>O307-P307</f>
        <v>0</v>
      </c>
      <c r="R307" s="20"/>
      <c r="S307" s="20"/>
      <c r="U307" s="20"/>
    </row>
    <row r="308" spans="1:21" s="3" customFormat="1" ht="15" hidden="1" customHeight="1">
      <c r="A308" s="10">
        <v>284</v>
      </c>
      <c r="B308" s="69" t="s">
        <v>236</v>
      </c>
      <c r="C308" s="42" t="s">
        <v>19</v>
      </c>
      <c r="D308" s="39"/>
      <c r="E308" s="21" t="s">
        <v>24</v>
      </c>
      <c r="F308" s="39"/>
      <c r="G308" s="35" t="s">
        <v>25</v>
      </c>
      <c r="H308" s="96"/>
      <c r="I308" s="155"/>
      <c r="J308" s="155"/>
      <c r="K308" s="155"/>
      <c r="L308" s="155"/>
      <c r="M308" s="84"/>
      <c r="N308" s="104"/>
      <c r="O308" s="104"/>
      <c r="P308" s="104"/>
      <c r="Q308" s="84"/>
    </row>
    <row r="309" spans="1:21" s="3" customFormat="1" ht="15" hidden="1" customHeight="1">
      <c r="A309" s="10">
        <v>286</v>
      </c>
      <c r="B309" s="71" t="s">
        <v>237</v>
      </c>
      <c r="C309" s="72" t="s">
        <v>19</v>
      </c>
      <c r="D309" s="73"/>
      <c r="E309" s="73" t="s">
        <v>24</v>
      </c>
      <c r="F309" s="73"/>
      <c r="G309" s="74" t="s">
        <v>25</v>
      </c>
      <c r="H309" s="80">
        <v>14</v>
      </c>
      <c r="I309" s="209"/>
      <c r="J309" s="209"/>
      <c r="K309" s="94"/>
      <c r="L309" s="94"/>
      <c r="M309" s="84"/>
      <c r="N309" s="209"/>
      <c r="O309" s="210"/>
      <c r="P309" s="210"/>
      <c r="Q309" s="84"/>
    </row>
    <row r="310" spans="1:21" s="75" customFormat="1" ht="15" customHeight="1">
      <c r="A310" s="10">
        <v>287</v>
      </c>
      <c r="B310" s="34" t="s">
        <v>238</v>
      </c>
      <c r="C310" s="14" t="s">
        <v>54</v>
      </c>
      <c r="D310" s="10" t="s">
        <v>69</v>
      </c>
      <c r="E310" s="21" t="s">
        <v>24</v>
      </c>
      <c r="F310" s="23"/>
      <c r="G310" s="19" t="s">
        <v>22</v>
      </c>
      <c r="H310" s="177">
        <v>5</v>
      </c>
      <c r="I310" s="87">
        <v>3</v>
      </c>
      <c r="J310" s="87">
        <v>3</v>
      </c>
      <c r="K310" s="90">
        <v>2726.29</v>
      </c>
      <c r="L310" s="90">
        <v>2726.29</v>
      </c>
      <c r="M310" s="87">
        <f>K310-L310</f>
        <v>0</v>
      </c>
      <c r="N310" s="87">
        <v>7</v>
      </c>
      <c r="O310" s="87">
        <v>25987.72</v>
      </c>
      <c r="P310" s="87">
        <v>25987.72</v>
      </c>
      <c r="Q310" s="90">
        <f>O310-P310</f>
        <v>0</v>
      </c>
      <c r="R310" s="20"/>
      <c r="S310" s="20"/>
      <c r="U310" s="20"/>
    </row>
    <row r="311" spans="1:21" s="3" customFormat="1" ht="15" hidden="1" customHeight="1">
      <c r="A311" s="10">
        <v>288</v>
      </c>
      <c r="B311" s="61" t="s">
        <v>238</v>
      </c>
      <c r="C311" s="14" t="s">
        <v>54</v>
      </c>
      <c r="D311" s="10" t="s">
        <v>7</v>
      </c>
      <c r="E311" s="21" t="s">
        <v>24</v>
      </c>
      <c r="F311" s="44"/>
      <c r="G311" s="35" t="s">
        <v>25</v>
      </c>
      <c r="H311" s="167">
        <v>1</v>
      </c>
      <c r="I311" s="84"/>
      <c r="J311" s="84"/>
      <c r="K311" s="84"/>
      <c r="L311" s="84"/>
      <c r="M311" s="84"/>
      <c r="N311" s="104"/>
      <c r="O311" s="104"/>
      <c r="P311" s="104"/>
      <c r="Q311" s="84"/>
    </row>
    <row r="312" spans="1:21" s="3" customFormat="1" ht="14.45" hidden="1" customHeight="1">
      <c r="B312" s="76"/>
      <c r="H312" s="77">
        <f t="shared" ref="H312:Q312" si="69">SUM(H10:H311)</f>
        <v>805</v>
      </c>
      <c r="I312" s="77">
        <f t="shared" si="69"/>
        <v>70</v>
      </c>
      <c r="J312" s="77">
        <f t="shared" si="69"/>
        <v>72</v>
      </c>
      <c r="K312" s="78">
        <f t="shared" si="69"/>
        <v>135092.54999999999</v>
      </c>
      <c r="L312" s="78">
        <f t="shared" si="69"/>
        <v>126180.68</v>
      </c>
      <c r="M312" s="77">
        <f t="shared" si="69"/>
        <v>8911.8700000000008</v>
      </c>
      <c r="N312" s="77">
        <f t="shared" si="69"/>
        <v>789</v>
      </c>
      <c r="O312" s="77">
        <f t="shared" si="69"/>
        <v>2032517.6099999987</v>
      </c>
      <c r="P312" s="77">
        <f t="shared" si="69"/>
        <v>1974781.1399999987</v>
      </c>
      <c r="Q312" s="77">
        <f t="shared" si="69"/>
        <v>57736.47</v>
      </c>
    </row>
    <row r="313" spans="1:21" s="3" customFormat="1" ht="15" hidden="1" customHeight="1"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1:21" s="3" customFormat="1" ht="15" customHeight="1"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1:21" s="3" customFormat="1" ht="15" customHeight="1">
      <c r="I315" s="79"/>
      <c r="J315" s="79"/>
      <c r="K315" s="79"/>
      <c r="L315" s="79"/>
      <c r="M315" s="79"/>
      <c r="N315" s="79"/>
      <c r="O315" s="79"/>
      <c r="P315" s="79"/>
      <c r="Q315" s="79"/>
    </row>
  </sheetData>
  <autoFilter ref="A9:Q313">
    <filterColumn colId="6">
      <filters>
        <filter val="РЦ з НБВПД у Львівській обл."/>
      </filters>
    </filterColumn>
    <sortState ref="A10:Q289">
      <sortCondition ref="B9:B289"/>
    </sortState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31527777777777799" right="0.31527777777777799" top="0.55138888888888904" bottom="0.55138888888888904" header="0.51180555555555496" footer="0.51180555555555496"/>
  <pageSetup paperSize="9" scale="47" firstPageNumber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23</vt:i4>
      </vt:variant>
    </vt:vector>
  </HeadingPairs>
  <TitlesOfParts>
    <vt:vector size="23" baseType="lpstr">
      <vt:lpstr>08.01.2020</vt:lpstr>
      <vt:lpstr>13.01.2020</vt:lpstr>
      <vt:lpstr>20.01.2020</vt:lpstr>
      <vt:lpstr>27.01.2020</vt:lpstr>
      <vt:lpstr>03.02.2020</vt:lpstr>
      <vt:lpstr>10.02.2020</vt:lpstr>
      <vt:lpstr>17.02.2020</vt:lpstr>
      <vt:lpstr>24.02.2020</vt:lpstr>
      <vt:lpstr>02.03.2020</vt:lpstr>
      <vt:lpstr>09.03.2020</vt:lpstr>
      <vt:lpstr>16.03.2020</vt:lpstr>
      <vt:lpstr>23.03.2020</vt:lpstr>
      <vt:lpstr>30.03.2020</vt:lpstr>
      <vt:lpstr>06.04.2020</vt:lpstr>
      <vt:lpstr>13.04.2020</vt:lpstr>
      <vt:lpstr>21.04.2020</vt:lpstr>
      <vt:lpstr>27.04.2020</vt:lpstr>
      <vt:lpstr>04.05.2020</vt:lpstr>
      <vt:lpstr>11.05.2020</vt:lpstr>
      <vt:lpstr>18.05.2020</vt:lpstr>
      <vt:lpstr>25.05.2020</vt:lpstr>
      <vt:lpstr>01.06.2020</vt:lpstr>
      <vt:lpstr>08.06.2020</vt:lpstr>
    </vt:vector>
  </TitlesOfParts>
  <Company>diakov.net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</dc:creator>
  <cp:lastModifiedBy>abb</cp:lastModifiedBy>
  <cp:lastPrinted>2020-01-08T12:40:15Z</cp:lastPrinted>
  <dcterms:created xsi:type="dcterms:W3CDTF">2020-01-08T10:08:04Z</dcterms:created>
  <dcterms:modified xsi:type="dcterms:W3CDTF">2020-06-11T14:39:28Z</dcterms:modified>
</cp:coreProperties>
</file>